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8910" activeTab="0"/>
  </bookViews>
  <sheets>
    <sheet name="3 в 1" sheetId="1" r:id="rId1"/>
    <sheet name="справка" sheetId="2" r:id="rId2"/>
    <sheet name="бабло" sheetId="3" r:id="rId3"/>
  </sheets>
  <definedNames/>
  <calcPr fullCalcOnLoad="1"/>
</workbook>
</file>

<file path=xl/sharedStrings.xml><?xml version="1.0" encoding="utf-8"?>
<sst xmlns="http://schemas.openxmlformats.org/spreadsheetml/2006/main" count="325" uniqueCount="129">
  <si>
    <t>NH4</t>
  </si>
  <si>
    <t>K</t>
  </si>
  <si>
    <t>Na</t>
  </si>
  <si>
    <t>Ca</t>
  </si>
  <si>
    <t>Mg</t>
  </si>
  <si>
    <t>NO3</t>
  </si>
  <si>
    <t>Сl</t>
  </si>
  <si>
    <t>SO4</t>
  </si>
  <si>
    <t>HCO3</t>
  </si>
  <si>
    <t>PO4</t>
  </si>
  <si>
    <t>Fe</t>
  </si>
  <si>
    <t>Mn</t>
  </si>
  <si>
    <t>Zn</t>
  </si>
  <si>
    <t>B</t>
  </si>
  <si>
    <t>Сu</t>
  </si>
  <si>
    <t>Вода</t>
  </si>
  <si>
    <t>ммоль/л</t>
  </si>
  <si>
    <t>мг/л</t>
  </si>
  <si>
    <t>Объем бака-маточника</t>
  </si>
  <si>
    <t>л</t>
  </si>
  <si>
    <t>Кратность/крепость</t>
  </si>
  <si>
    <t>Засыпаем удобрения</t>
  </si>
  <si>
    <t>"А"</t>
  </si>
  <si>
    <t>кг</t>
  </si>
  <si>
    <t>"В"</t>
  </si>
  <si>
    <t>Заливаем кислоту</t>
  </si>
  <si>
    <t>Ca(NO3)2</t>
  </si>
  <si>
    <t>KH2PO4</t>
  </si>
  <si>
    <t>KNO3</t>
  </si>
  <si>
    <t>K2SO4</t>
  </si>
  <si>
    <t>NH4NO3</t>
  </si>
  <si>
    <t>MgSO4</t>
  </si>
  <si>
    <t>MgNO3</t>
  </si>
  <si>
    <t>HNO3</t>
  </si>
  <si>
    <t>Всего</t>
  </si>
  <si>
    <t>Готовый раствор</t>
  </si>
  <si>
    <t>standart</t>
  </si>
  <si>
    <t>dry slab dripp</t>
  </si>
  <si>
    <t>start fruit</t>
  </si>
  <si>
    <t>heavy fruit</t>
  </si>
  <si>
    <t>Соотношения</t>
  </si>
  <si>
    <r>
      <t>магній</t>
    </r>
    <r>
      <rPr>
        <sz val="14"/>
        <color indexed="8"/>
        <rFont val="Arial Cyr"/>
        <family val="0"/>
      </rPr>
      <t>-</t>
    </r>
    <r>
      <rPr>
        <sz val="14"/>
        <color indexed="12"/>
        <rFont val="Arial Cyr"/>
        <family val="0"/>
      </rPr>
      <t>калій</t>
    </r>
  </si>
  <si>
    <r>
      <t>азот-</t>
    </r>
    <r>
      <rPr>
        <sz val="14"/>
        <color indexed="10"/>
        <rFont val="Arial Cyr"/>
        <family val="0"/>
      </rPr>
      <t>фосфор</t>
    </r>
    <r>
      <rPr>
        <sz val="14"/>
        <color indexed="8"/>
        <rFont val="Arial Cyr"/>
        <family val="0"/>
      </rPr>
      <t>-</t>
    </r>
    <r>
      <rPr>
        <sz val="14"/>
        <color indexed="12"/>
        <rFont val="Arial Cyr"/>
        <family val="0"/>
      </rPr>
      <t>калій</t>
    </r>
  </si>
  <si>
    <t>норма</t>
  </si>
  <si>
    <t>Всього</t>
  </si>
  <si>
    <t>Вид добрива</t>
  </si>
  <si>
    <t>КН2РО4</t>
  </si>
  <si>
    <t>MnSO4</t>
  </si>
  <si>
    <t>ZnSO4</t>
  </si>
  <si>
    <t>Na2B4O7</t>
  </si>
  <si>
    <t>Сполука</t>
  </si>
  <si>
    <t>P2O5</t>
  </si>
  <si>
    <t>K2O</t>
  </si>
  <si>
    <t>MgO</t>
  </si>
  <si>
    <t>SO3</t>
  </si>
  <si>
    <t>CaO</t>
  </si>
  <si>
    <t>Вміст</t>
  </si>
  <si>
    <t>в 1 гр добрив-сполука</t>
  </si>
  <si>
    <t>в 1 гр добрив-хім.елемент, %</t>
  </si>
  <si>
    <t>хім елементу-мг/грам добрива</t>
  </si>
  <si>
    <t>хім елементу-ммоль/л</t>
  </si>
  <si>
    <t>хім.елементу гр/кг</t>
  </si>
  <si>
    <t>АТОМ</t>
  </si>
  <si>
    <t>Назва хімічного елементу</t>
  </si>
  <si>
    <t>P</t>
  </si>
  <si>
    <t>S</t>
  </si>
  <si>
    <t>N</t>
  </si>
  <si>
    <t>О</t>
  </si>
  <si>
    <t>Н</t>
  </si>
  <si>
    <t>Cl</t>
  </si>
  <si>
    <t>н</t>
  </si>
  <si>
    <r>
      <t xml:space="preserve"> </t>
    </r>
    <r>
      <rPr>
        <sz val="10"/>
        <color indexed="8"/>
        <rFont val="Arial Cyr"/>
        <family val="0"/>
      </rPr>
      <t>Молекулярна маса</t>
    </r>
  </si>
  <si>
    <t>етапи</t>
  </si>
  <si>
    <t>чистий елемент, гр/кг добрива</t>
  </si>
  <si>
    <t>Чистий елемент, %/кг добрива</t>
  </si>
  <si>
    <t>чистий елемент-коефіцієнт</t>
  </si>
  <si>
    <t>Хім.елементи</t>
  </si>
  <si>
    <t>катіони, ммоль/л</t>
  </si>
  <si>
    <t>аніони, ммоль/л</t>
  </si>
  <si>
    <r>
      <t xml:space="preserve">мікроелементи, </t>
    </r>
    <r>
      <rPr>
        <sz val="14"/>
        <color indexed="8"/>
        <rFont val="Arial"/>
        <family val="0"/>
      </rPr>
      <t>μ</t>
    </r>
    <r>
      <rPr>
        <sz val="14"/>
        <color indexed="8"/>
        <rFont val="Arial Cyr"/>
        <family val="0"/>
      </rPr>
      <t>моль/л</t>
    </r>
  </si>
  <si>
    <t>Cu</t>
  </si>
  <si>
    <t>Mo</t>
  </si>
  <si>
    <t>Молекулярна маса</t>
  </si>
  <si>
    <t>Вода-озеро, ммоль/л</t>
  </si>
  <si>
    <t>Вода-озеро, мг/л</t>
  </si>
  <si>
    <t>Цвітіння подальших китиць, мг/л---мкг/л</t>
  </si>
  <si>
    <t>Цвітіння подальших китиць, ммоль/л</t>
  </si>
  <si>
    <t>Різниця, яку необхідно внести,ммоль/л</t>
  </si>
  <si>
    <t>Різниця, яку необхідно внести,мг/л----мкг/л</t>
  </si>
  <si>
    <t>Розрахунок добрив на приготовування маточного розчину, кг</t>
  </si>
  <si>
    <t>об'єм, куб.м.    -</t>
  </si>
  <si>
    <t>розбавлення   -</t>
  </si>
  <si>
    <t>КН2РО4    кг</t>
  </si>
  <si>
    <t>MgSO4 кг</t>
  </si>
  <si>
    <t>Ca(NO3)2 кг</t>
  </si>
  <si>
    <t>KNO3 кг</t>
  </si>
  <si>
    <t>K2SO4 кг</t>
  </si>
  <si>
    <t>NH4NO3 кг</t>
  </si>
  <si>
    <t>MgNO3 кг</t>
  </si>
  <si>
    <t>HNO3 кг</t>
  </si>
  <si>
    <t>Співідношення N:P:K</t>
  </si>
  <si>
    <t>Співідношення Mg:K</t>
  </si>
  <si>
    <t>Бак А</t>
  </si>
  <si>
    <t>Бак В</t>
  </si>
  <si>
    <t>витрати</t>
  </si>
  <si>
    <t>УСЬОГО</t>
  </si>
  <si>
    <t>Старт</t>
  </si>
  <si>
    <t>до 3 кисти</t>
  </si>
  <si>
    <t>4,7-5</t>
  </si>
  <si>
    <t>3,4-4</t>
  </si>
  <si>
    <t>3-5 кисть</t>
  </si>
  <si>
    <t>5-5,4</t>
  </si>
  <si>
    <t>начало плодоношения</t>
  </si>
  <si>
    <t>5,4-5,8</t>
  </si>
  <si>
    <t>Разгар плодоношения</t>
  </si>
  <si>
    <t>1,6-1,7</t>
  </si>
  <si>
    <t>6,3-6,8</t>
  </si>
  <si>
    <t>Осень</t>
  </si>
  <si>
    <t>ИТАК:</t>
  </si>
  <si>
    <t>Заполняем только желтые поля. По другому не получится…</t>
  </si>
  <si>
    <t>Формулы не пытаемся найти - они закрыты…</t>
  </si>
  <si>
    <t>Нитрат магния пока засыпаем только в бак А, хотя можно и в бак Б.</t>
  </si>
  <si>
    <t>Внизу меняем содержание элементов - от производителя к производителю они меняются…</t>
  </si>
  <si>
    <t>Кислота только азотная, 54 %.</t>
  </si>
  <si>
    <t>Микроэлементы будут, но потом.</t>
  </si>
  <si>
    <t>тотал</t>
  </si>
  <si>
    <t>сумма</t>
  </si>
  <si>
    <t>итого</t>
  </si>
  <si>
    <t xml:space="preserve">прайс цена 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</si>
</sst>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* #,##0.00\ [$р.-419]"/>
    <numFmt numFmtId="173" formatCode="* #,##0\ [$р.-419]"/>
    <numFmt numFmtId="174" formatCode="0.0"/>
    <numFmt numFmtId="175" formatCode="0.000"/>
    <numFmt numFmtId="176" formatCode="d\-mmm"/>
  </numFmts>
  <fonts count="33">
    <font>
      <sz val="11"/>
      <color indexed="8"/>
      <name val="Calibri"/>
      <family val="0"/>
    </font>
    <font>
      <sz val="10"/>
      <color indexed="18"/>
      <name val="Arial Cyr"/>
      <family val="0"/>
    </font>
    <font>
      <sz val="16"/>
      <color indexed="18"/>
      <name val="Arial Cyr"/>
      <family val="0"/>
    </font>
    <font>
      <sz val="20"/>
      <color indexed="18"/>
      <name val="Arial Cyr"/>
      <family val="0"/>
    </font>
    <font>
      <b/>
      <sz val="14"/>
      <color indexed="18"/>
      <name val="Arial Cyr"/>
      <family val="0"/>
    </font>
    <font>
      <sz val="14"/>
      <color indexed="18"/>
      <name val="Arial Cyr"/>
      <family val="0"/>
    </font>
    <font>
      <sz val="14"/>
      <color indexed="8"/>
      <name val="Arial Cyr"/>
      <family val="0"/>
    </font>
    <font>
      <sz val="14"/>
      <color indexed="12"/>
      <name val="Arial Cyr"/>
      <family val="0"/>
    </font>
    <font>
      <sz val="14"/>
      <color indexed="10"/>
      <name val="Arial Cyr"/>
      <family val="0"/>
    </font>
    <font>
      <b/>
      <sz val="10"/>
      <color indexed="18"/>
      <name val="Arial Cyr"/>
      <family val="0"/>
    </font>
    <font>
      <sz val="9"/>
      <color indexed="18"/>
      <name val="Arial Cyr"/>
      <family val="0"/>
    </font>
    <font>
      <sz val="10"/>
      <color indexed="18"/>
      <name val="Arial Unicode MS"/>
      <family val="0"/>
    </font>
    <font>
      <sz val="10"/>
      <color indexed="8"/>
      <name val="Arial Cyr"/>
      <family val="0"/>
    </font>
    <font>
      <sz val="14"/>
      <color indexed="8"/>
      <name val="Arial"/>
      <family val="0"/>
    </font>
    <font>
      <sz val="14"/>
      <color indexed="18"/>
      <name val="Arial Unicode MS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5" borderId="0">
      <alignment/>
      <protection/>
    </xf>
    <xf numFmtId="0" fontId="0" fillId="8" borderId="0">
      <alignment/>
      <protection/>
    </xf>
    <xf numFmtId="0" fontId="0" fillId="11" borderId="0">
      <alignment/>
      <protection/>
    </xf>
    <xf numFmtId="0" fontId="15" fillId="12" borderId="0">
      <alignment/>
      <protection/>
    </xf>
    <xf numFmtId="0" fontId="15" fillId="9" borderId="0">
      <alignment/>
      <protection/>
    </xf>
    <xf numFmtId="0" fontId="15" fillId="10" borderId="0">
      <alignment/>
      <protection/>
    </xf>
    <xf numFmtId="0" fontId="15" fillId="13" borderId="0">
      <alignment/>
      <protection/>
    </xf>
    <xf numFmtId="0" fontId="15" fillId="14" borderId="0">
      <alignment/>
      <protection/>
    </xf>
    <xf numFmtId="0" fontId="15" fillId="15" borderId="0">
      <alignment/>
      <protection/>
    </xf>
    <xf numFmtId="0" fontId="15" fillId="16" borderId="0">
      <alignment/>
      <protection/>
    </xf>
    <xf numFmtId="0" fontId="15" fillId="17" borderId="0">
      <alignment/>
      <protection/>
    </xf>
    <xf numFmtId="0" fontId="15" fillId="18" borderId="0">
      <alignment/>
      <protection/>
    </xf>
    <xf numFmtId="0" fontId="15" fillId="13" borderId="0">
      <alignment/>
      <protection/>
    </xf>
    <xf numFmtId="0" fontId="15" fillId="14" borderId="0">
      <alignment/>
      <protection/>
    </xf>
    <xf numFmtId="0" fontId="15" fillId="19" borderId="0">
      <alignment/>
      <protection/>
    </xf>
    <xf numFmtId="0" fontId="16" fillId="7" borderId="1">
      <alignment/>
      <protection/>
    </xf>
    <xf numFmtId="0" fontId="17" fillId="20" borderId="2">
      <alignment/>
      <protection/>
    </xf>
    <xf numFmtId="0" fontId="18" fillId="20" borderId="1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19" fillId="0" borderId="3">
      <alignment/>
      <protection/>
    </xf>
    <xf numFmtId="0" fontId="20" fillId="0" borderId="4">
      <alignment/>
      <protection/>
    </xf>
    <xf numFmtId="0" fontId="21" fillId="0" borderId="5">
      <alignment/>
      <protection/>
    </xf>
    <xf numFmtId="0" fontId="21" fillId="0" borderId="0">
      <alignment/>
      <protection/>
    </xf>
    <xf numFmtId="0" fontId="22" fillId="0" borderId="6">
      <alignment/>
      <protection/>
    </xf>
    <xf numFmtId="0" fontId="23" fillId="21" borderId="7">
      <alignment/>
      <protection/>
    </xf>
    <xf numFmtId="0" fontId="24" fillId="0" borderId="0">
      <alignment/>
      <protection/>
    </xf>
    <xf numFmtId="0" fontId="25" fillId="22" borderId="0">
      <alignment/>
      <protection/>
    </xf>
    <xf numFmtId="0" fontId="26" fillId="3" borderId="0">
      <alignment/>
      <protection/>
    </xf>
    <xf numFmtId="0" fontId="27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8" fillId="0" borderId="9">
      <alignment/>
      <protection/>
    </xf>
    <xf numFmtId="0" fontId="29" fillId="0" borderId="0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0" fontId="30" fillId="4" borderId="0">
      <alignment/>
      <protection/>
    </xf>
  </cellStyleXfs>
  <cellXfs count="140"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4" fontId="1" fillId="0" borderId="0" xfId="0" applyNumberFormat="1" applyFont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right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 quotePrefix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right"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right"/>
      <protection hidden="1"/>
    </xf>
    <xf numFmtId="0" fontId="5" fillId="0" borderId="22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 horizontal="center"/>
      <protection hidden="1"/>
    </xf>
    <xf numFmtId="174" fontId="4" fillId="0" borderId="24" xfId="0" applyNumberFormat="1" applyFont="1" applyBorder="1" applyAlignment="1" applyProtection="1">
      <alignment horizontal="center"/>
      <protection hidden="1"/>
    </xf>
    <xf numFmtId="174" fontId="4" fillId="0" borderId="25" xfId="0" applyNumberFormat="1" applyFont="1" applyBorder="1" applyAlignment="1" applyProtection="1">
      <alignment horizontal="center"/>
      <protection hidden="1"/>
    </xf>
    <xf numFmtId="174" fontId="4" fillId="0" borderId="0" xfId="0" applyNumberFormat="1" applyFont="1" applyAlignment="1" applyProtection="1">
      <alignment horizontal="center"/>
      <protection hidden="1"/>
    </xf>
    <xf numFmtId="174" fontId="4" fillId="0" borderId="26" xfId="0" applyNumberFormat="1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/>
      <protection hidden="1"/>
    </xf>
    <xf numFmtId="174" fontId="4" fillId="0" borderId="27" xfId="0" applyNumberFormat="1" applyFont="1" applyBorder="1" applyAlignment="1" applyProtection="1">
      <alignment horizontal="center"/>
      <protection hidden="1"/>
    </xf>
    <xf numFmtId="174" fontId="4" fillId="0" borderId="28" xfId="0" applyNumberFormat="1" applyFont="1" applyBorder="1" applyAlignment="1" applyProtection="1">
      <alignment horizontal="center"/>
      <protection hidden="1"/>
    </xf>
    <xf numFmtId="174" fontId="4" fillId="0" borderId="29" xfId="0" applyNumberFormat="1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/>
      <protection hidden="1"/>
    </xf>
    <xf numFmtId="174" fontId="4" fillId="0" borderId="28" xfId="0" applyNumberFormat="1" applyFont="1" applyBorder="1" applyAlignment="1" applyProtection="1">
      <alignment/>
      <protection hidden="1"/>
    </xf>
    <xf numFmtId="2" fontId="4" fillId="0" borderId="29" xfId="0" applyNumberFormat="1" applyFont="1" applyBorder="1" applyAlignment="1" applyProtection="1">
      <alignment/>
      <protection hidden="1"/>
    </xf>
    <xf numFmtId="0" fontId="4" fillId="0" borderId="28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 textRotation="90" wrapText="1"/>
      <protection hidden="1"/>
    </xf>
    <xf numFmtId="0" fontId="5" fillId="24" borderId="30" xfId="0" applyFont="1" applyFill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16" xfId="0" applyFont="1" applyBorder="1" applyAlignment="1" applyProtection="1">
      <alignment horizontal="right"/>
      <protection hidden="1"/>
    </xf>
    <xf numFmtId="174" fontId="5" fillId="0" borderId="16" xfId="0" applyNumberFormat="1" applyFont="1" applyBorder="1" applyAlignment="1" applyProtection="1">
      <alignment horizontal="center"/>
      <protection hidden="1"/>
    </xf>
    <xf numFmtId="2" fontId="5" fillId="0" borderId="16" xfId="0" applyNumberFormat="1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left"/>
      <protection hidden="1"/>
    </xf>
    <xf numFmtId="0" fontId="1" fillId="0" borderId="16" xfId="0" applyFont="1" applyBorder="1" applyAlignment="1" applyProtection="1">
      <alignment horizontal="center" textRotation="90"/>
      <protection hidden="1"/>
    </xf>
    <xf numFmtId="1" fontId="5" fillId="0" borderId="16" xfId="0" applyNumberFormat="1" applyFont="1" applyBorder="1" applyAlignment="1" applyProtection="1">
      <alignment horizontal="center"/>
      <protection hidden="1"/>
    </xf>
    <xf numFmtId="175" fontId="5" fillId="0" borderId="16" xfId="0" applyNumberFormat="1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/>
      <protection hidden="1"/>
    </xf>
    <xf numFmtId="0" fontId="4" fillId="0" borderId="31" xfId="0" applyFont="1" applyBorder="1" applyAlignment="1" applyProtection="1">
      <alignment horizontal="center"/>
      <protection hidden="1"/>
    </xf>
    <xf numFmtId="174" fontId="5" fillId="0" borderId="31" xfId="0" applyNumberFormat="1" applyFont="1" applyBorder="1" applyAlignment="1" applyProtection="1">
      <alignment horizontal="center"/>
      <protection hidden="1"/>
    </xf>
    <xf numFmtId="0" fontId="9" fillId="0" borderId="31" xfId="0" applyFont="1" applyBorder="1" applyAlignment="1" applyProtection="1">
      <alignment horizontal="right"/>
      <protection hidden="1"/>
    </xf>
    <xf numFmtId="175" fontId="5" fillId="0" borderId="31" xfId="0" applyNumberFormat="1" applyFont="1" applyBorder="1" applyAlignment="1" applyProtection="1">
      <alignment horizontal="center"/>
      <protection hidden="1"/>
    </xf>
    <xf numFmtId="2" fontId="5" fillId="0" borderId="31" xfId="0" applyNumberFormat="1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/>
      <protection hidden="1"/>
    </xf>
    <xf numFmtId="2" fontId="5" fillId="0" borderId="31" xfId="0" applyNumberFormat="1" applyFont="1" applyBorder="1" applyAlignment="1" applyProtection="1">
      <alignment/>
      <protection hidden="1"/>
    </xf>
    <xf numFmtId="174" fontId="5" fillId="0" borderId="31" xfId="0" applyNumberFormat="1" applyFont="1" applyBorder="1" applyAlignment="1" applyProtection="1">
      <alignment/>
      <protection hidden="1"/>
    </xf>
    <xf numFmtId="1" fontId="5" fillId="0" borderId="31" xfId="0" applyNumberFormat="1" applyFont="1" applyBorder="1" applyAlignment="1" applyProtection="1">
      <alignment/>
      <protection hidden="1"/>
    </xf>
    <xf numFmtId="0" fontId="5" fillId="0" borderId="32" xfId="0" applyFont="1" applyBorder="1" applyAlignment="1" applyProtection="1">
      <alignment/>
      <protection hidden="1"/>
    </xf>
    <xf numFmtId="0" fontId="1" fillId="0" borderId="33" xfId="0" applyFont="1" applyBorder="1" applyAlignment="1" applyProtection="1">
      <alignment/>
      <protection hidden="1"/>
    </xf>
    <xf numFmtId="1" fontId="5" fillId="0" borderId="0" xfId="0" applyNumberFormat="1" applyFont="1" applyAlignment="1" applyProtection="1">
      <alignment/>
      <protection hidden="1"/>
    </xf>
    <xf numFmtId="0" fontId="5" fillId="0" borderId="34" xfId="0" applyFont="1" applyBorder="1" applyAlignment="1" applyProtection="1">
      <alignment/>
      <protection hidden="1"/>
    </xf>
    <xf numFmtId="0" fontId="5" fillId="0" borderId="35" xfId="0" applyFont="1" applyBorder="1" applyAlignment="1" applyProtection="1">
      <alignment/>
      <protection hidden="1"/>
    </xf>
    <xf numFmtId="0" fontId="1" fillId="0" borderId="36" xfId="0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37" xfId="0" applyFont="1" applyBorder="1" applyAlignment="1" applyProtection="1">
      <alignment/>
      <protection hidden="1"/>
    </xf>
    <xf numFmtId="0" fontId="4" fillId="0" borderId="38" xfId="0" applyFont="1" applyBorder="1" applyAlignment="1" applyProtection="1">
      <alignment horizontal="center"/>
      <protection hidden="1"/>
    </xf>
    <xf numFmtId="2" fontId="4" fillId="0" borderId="38" xfId="0" applyNumberFormat="1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/>
      <protection hidden="1"/>
    </xf>
    <xf numFmtId="0" fontId="5" fillId="0" borderId="40" xfId="0" applyFont="1" applyBorder="1" applyAlignment="1" applyProtection="1" quotePrefix="1">
      <alignment/>
      <protection hidden="1"/>
    </xf>
    <xf numFmtId="2" fontId="4" fillId="0" borderId="12" xfId="0" applyNumberFormat="1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31" fillId="0" borderId="0" xfId="0" applyFont="1" applyAlignment="1" applyProtection="1">
      <alignment/>
      <protection hidden="1"/>
    </xf>
    <xf numFmtId="0" fontId="8" fillId="0" borderId="40" xfId="0" applyFont="1" applyBorder="1" applyAlignment="1" applyProtection="1">
      <alignment/>
      <protection hidden="1"/>
    </xf>
    <xf numFmtId="2" fontId="32" fillId="0" borderId="12" xfId="0" applyNumberFormat="1" applyFont="1" applyBorder="1" applyAlignment="1" applyProtection="1">
      <alignment horizontal="center"/>
      <protection hidden="1"/>
    </xf>
    <xf numFmtId="0" fontId="32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/>
      <protection hidden="1"/>
    </xf>
    <xf numFmtId="0" fontId="4" fillId="0" borderId="43" xfId="0" applyFont="1" applyBorder="1" applyAlignment="1" applyProtection="1">
      <alignment horizontal="center"/>
      <protection hidden="1"/>
    </xf>
    <xf numFmtId="2" fontId="4" fillId="0" borderId="43" xfId="0" applyNumberFormat="1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2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31" fillId="0" borderId="12" xfId="0" applyFont="1" applyBorder="1" applyAlignment="1" applyProtection="1">
      <alignment/>
      <protection hidden="1"/>
    </xf>
    <xf numFmtId="0" fontId="32" fillId="0" borderId="12" xfId="0" applyFont="1" applyBorder="1" applyAlignment="1" applyProtection="1">
      <alignment horizontal="center"/>
      <protection hidden="1" locked="0"/>
    </xf>
    <xf numFmtId="0" fontId="31" fillId="0" borderId="12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176" fontId="4" fillId="0" borderId="12" xfId="0" applyNumberFormat="1" applyFont="1" applyBorder="1" applyAlignment="1" applyProtection="1">
      <alignment/>
      <protection hidden="1"/>
    </xf>
    <xf numFmtId="0" fontId="5" fillId="0" borderId="18" xfId="0" applyFont="1" applyBorder="1" applyAlignment="1" applyProtection="1">
      <alignment horizontal="left"/>
      <protection hidden="1"/>
    </xf>
    <xf numFmtId="0" fontId="32" fillId="0" borderId="12" xfId="0" applyFont="1" applyBorder="1" applyAlignment="1" applyProtection="1">
      <alignment horizontal="center"/>
      <protection hidden="1"/>
    </xf>
    <xf numFmtId="0" fontId="32" fillId="0" borderId="12" xfId="0" applyFont="1" applyBorder="1" applyAlignment="1" applyProtection="1" quotePrefix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 locked="0"/>
    </xf>
    <xf numFmtId="0" fontId="5" fillId="0" borderId="36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 locked="0"/>
    </xf>
    <xf numFmtId="0" fontId="5" fillId="0" borderId="21" xfId="0" applyFont="1" applyBorder="1" applyAlignment="1" applyProtection="1">
      <alignment horizontal="center"/>
      <protection hidden="1" locked="0"/>
    </xf>
    <xf numFmtId="0" fontId="5" fillId="0" borderId="30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74" fontId="4" fillId="0" borderId="21" xfId="0" applyNumberFormat="1" applyFont="1" applyBorder="1" applyAlignment="1" applyProtection="1">
      <alignment horizontal="center"/>
      <protection hidden="1"/>
    </xf>
    <xf numFmtId="174" fontId="4" fillId="0" borderId="50" xfId="0" applyNumberFormat="1" applyFont="1" applyBorder="1" applyAlignment="1" applyProtection="1">
      <alignment horizontal="center"/>
      <protection hidden="1"/>
    </xf>
    <xf numFmtId="174" fontId="4" fillId="0" borderId="30" xfId="0" applyNumberFormat="1" applyFont="1" applyBorder="1" applyAlignment="1" applyProtection="1">
      <alignment horizontal="center"/>
      <protection hidden="1"/>
    </xf>
    <xf numFmtId="2" fontId="4" fillId="0" borderId="21" xfId="0" applyNumberFormat="1" applyFont="1" applyBorder="1" applyAlignment="1" applyProtection="1">
      <alignment horizontal="center"/>
      <protection hidden="1"/>
    </xf>
    <xf numFmtId="174" fontId="32" fillId="0" borderId="45" xfId="0" applyNumberFormat="1" applyFont="1" applyBorder="1" applyAlignment="1" applyProtection="1">
      <alignment horizontal="center"/>
      <protection hidden="1" locked="0"/>
    </xf>
    <xf numFmtId="174" fontId="32" fillId="0" borderId="21" xfId="0" applyNumberFormat="1" applyFont="1" applyBorder="1" applyAlignment="1" applyProtection="1">
      <alignment horizontal="center"/>
      <protection hidden="1" locked="0"/>
    </xf>
    <xf numFmtId="174" fontId="32" fillId="0" borderId="45" xfId="0" applyNumberFormat="1" applyFont="1" applyBorder="1" applyAlignment="1" applyProtection="1">
      <alignment horizontal="center"/>
      <protection hidden="1"/>
    </xf>
    <xf numFmtId="174" fontId="32" fillId="0" borderId="21" xfId="0" applyNumberFormat="1" applyFont="1" applyBorder="1" applyAlignment="1" applyProtection="1">
      <alignment horizontal="center"/>
      <protection hidden="1"/>
    </xf>
    <xf numFmtId="2" fontId="4" fillId="0" borderId="45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5" fillId="22" borderId="21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 locked="0"/>
    </xf>
    <xf numFmtId="0" fontId="32" fillId="0" borderId="12" xfId="0" applyFont="1" applyBorder="1" applyAlignment="1" applyProtection="1">
      <alignment horizontal="center"/>
      <protection hidden="1"/>
    </xf>
    <xf numFmtId="1" fontId="5" fillId="0" borderId="31" xfId="0" applyNumberFormat="1" applyFont="1" applyBorder="1" applyAlignment="1" applyProtection="1">
      <alignment horizontal="center"/>
      <protection hidden="1"/>
    </xf>
    <xf numFmtId="175" fontId="5" fillId="0" borderId="31" xfId="0" applyNumberFormat="1" applyFont="1" applyBorder="1" applyAlignment="1" applyProtection="1">
      <alignment horizontal="center"/>
      <protection hidden="1"/>
    </xf>
    <xf numFmtId="175" fontId="5" fillId="0" borderId="33" xfId="0" applyNumberFormat="1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left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 textRotation="90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center" textRotation="90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right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7"/>
  <sheetViews>
    <sheetView tabSelected="1" zoomScale="75" zoomScaleNormal="75" zoomScalePageLayoutView="0" workbookViewId="0" topLeftCell="A1">
      <selection activeCell="W9" sqref="W9"/>
    </sheetView>
  </sheetViews>
  <sheetFormatPr defaultColWidth="9.140625" defaultRowHeight="15"/>
  <cols>
    <col min="1" max="1" width="9.421875" style="1" bestFit="1" customWidth="1"/>
    <col min="2" max="2" width="9.57421875" style="1" bestFit="1" customWidth="1"/>
    <col min="3" max="3" width="27.8515625" style="1" customWidth="1"/>
    <col min="4" max="4" width="13.7109375" style="1" customWidth="1"/>
    <col min="5" max="5" width="10.140625" style="1" bestFit="1" customWidth="1"/>
    <col min="6" max="6" width="15.421875" style="1" customWidth="1"/>
    <col min="7" max="12" width="9.57421875" style="1" bestFit="1" customWidth="1"/>
    <col min="13" max="13" width="9.28125" style="1" bestFit="1" customWidth="1"/>
    <col min="14" max="16" width="9.140625" style="1" hidden="1" customWidth="1"/>
    <col min="17" max="17" width="13.7109375" style="1" hidden="1" customWidth="1"/>
    <col min="18" max="20" width="9.140625" style="1" hidden="1" customWidth="1"/>
    <col min="21" max="21" width="12.421875" style="1" hidden="1" customWidth="1"/>
    <col min="22" max="23" width="9.57421875" style="1" customWidth="1"/>
    <col min="24" max="24" width="9.421875" style="1" customWidth="1"/>
    <col min="25" max="25" width="11.28125" style="1" customWidth="1"/>
    <col min="26" max="29" width="9.421875" style="1" customWidth="1"/>
    <col min="30" max="79" width="9.140625" style="1" customWidth="1"/>
    <col min="80" max="16384" width="9.140625" style="1" customWidth="1"/>
  </cols>
  <sheetData>
    <row r="1" spans="6:15" ht="20.25">
      <c r="F1" s="2"/>
      <c r="O1" s="3"/>
    </row>
    <row r="2" spans="1:20" ht="25.5">
      <c r="A2" s="137"/>
      <c r="B2" s="137"/>
      <c r="C2" s="138"/>
      <c r="D2" s="100" t="s">
        <v>0</v>
      </c>
      <c r="E2" s="100" t="s">
        <v>1</v>
      </c>
      <c r="F2" s="100" t="s">
        <v>2</v>
      </c>
      <c r="G2" s="100" t="s">
        <v>3</v>
      </c>
      <c r="H2" s="100" t="s">
        <v>4</v>
      </c>
      <c r="I2" s="100" t="s">
        <v>5</v>
      </c>
      <c r="J2" s="100" t="s">
        <v>6</v>
      </c>
      <c r="K2" s="100" t="s">
        <v>7</v>
      </c>
      <c r="L2" s="100" t="s">
        <v>8</v>
      </c>
      <c r="M2" s="100" t="s">
        <v>9</v>
      </c>
      <c r="N2" s="4" t="s">
        <v>10</v>
      </c>
      <c r="O2" s="5" t="s">
        <v>11</v>
      </c>
      <c r="P2" s="5" t="s">
        <v>12</v>
      </c>
      <c r="Q2" s="5" t="s">
        <v>13</v>
      </c>
      <c r="R2" s="5"/>
      <c r="S2" s="5"/>
      <c r="T2" s="5" t="s">
        <v>14</v>
      </c>
    </row>
    <row r="3" spans="1:21" ht="18">
      <c r="A3" s="139">
        <v>1</v>
      </c>
      <c r="B3" s="135" t="s">
        <v>15</v>
      </c>
      <c r="C3" s="89" t="s">
        <v>16</v>
      </c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01">
        <v>0.2</v>
      </c>
      <c r="O3" s="21">
        <v>0.2</v>
      </c>
      <c r="P3" s="21">
        <v>0.2</v>
      </c>
      <c r="Q3" s="21">
        <v>0.2</v>
      </c>
      <c r="R3" s="21"/>
      <c r="S3" s="21"/>
      <c r="T3" s="21">
        <v>0.2</v>
      </c>
      <c r="U3" s="10">
        <f>U2*U1</f>
        <v>0</v>
      </c>
    </row>
    <row r="4" spans="1:20" ht="18">
      <c r="A4" s="139"/>
      <c r="B4" s="135"/>
      <c r="C4" s="89" t="s">
        <v>17</v>
      </c>
      <c r="D4" s="116">
        <f aca="true" t="shared" si="0" ref="D4:Q4">D3*D48</f>
        <v>0</v>
      </c>
      <c r="E4" s="117">
        <f t="shared" si="0"/>
        <v>0</v>
      </c>
      <c r="F4" s="117">
        <f t="shared" si="0"/>
        <v>0</v>
      </c>
      <c r="G4" s="117">
        <f t="shared" si="0"/>
        <v>0</v>
      </c>
      <c r="H4" s="117">
        <f t="shared" si="0"/>
        <v>0</v>
      </c>
      <c r="I4" s="117">
        <f t="shared" si="0"/>
        <v>0</v>
      </c>
      <c r="J4" s="117">
        <f t="shared" si="0"/>
        <v>0</v>
      </c>
      <c r="K4" s="117">
        <f t="shared" si="0"/>
        <v>0</v>
      </c>
      <c r="L4" s="117">
        <f t="shared" si="0"/>
        <v>0</v>
      </c>
      <c r="M4" s="117">
        <f t="shared" si="0"/>
        <v>0</v>
      </c>
      <c r="N4" s="102">
        <f t="shared" si="0"/>
        <v>11.16</v>
      </c>
      <c r="O4" s="103">
        <f t="shared" si="0"/>
        <v>10.98</v>
      </c>
      <c r="P4" s="103">
        <f t="shared" si="0"/>
        <v>13.076</v>
      </c>
      <c r="Q4" s="103">
        <f t="shared" si="0"/>
        <v>2.16</v>
      </c>
      <c r="R4" s="103"/>
      <c r="S4" s="103"/>
      <c r="T4" s="103">
        <f>T3*T48</f>
        <v>4.800000000000001</v>
      </c>
    </row>
    <row r="5" spans="1:20" ht="18">
      <c r="A5" s="139">
        <v>2</v>
      </c>
      <c r="B5" s="135" t="s">
        <v>18</v>
      </c>
      <c r="C5" s="135"/>
      <c r="D5" s="104"/>
      <c r="E5" s="11" t="s">
        <v>19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8">
      <c r="A6" s="139"/>
      <c r="B6" s="135" t="s">
        <v>20</v>
      </c>
      <c r="C6" s="135"/>
      <c r="D6" s="105">
        <v>1</v>
      </c>
      <c r="E6" s="106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8">
      <c r="A7" s="6">
        <v>3</v>
      </c>
      <c r="B7" s="135" t="s">
        <v>21</v>
      </c>
      <c r="C7" s="135"/>
      <c r="D7" s="12" t="s">
        <v>22</v>
      </c>
      <c r="E7" s="13" t="s">
        <v>23</v>
      </c>
      <c r="F7" s="14" t="s">
        <v>24</v>
      </c>
      <c r="G7" s="15" t="s">
        <v>23</v>
      </c>
      <c r="H7" s="16" t="s">
        <v>19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8">
      <c r="A8" s="6">
        <v>4</v>
      </c>
      <c r="B8" s="135" t="s">
        <v>25</v>
      </c>
      <c r="C8" s="135"/>
      <c r="D8" s="17" t="s">
        <v>26</v>
      </c>
      <c r="E8" s="107"/>
      <c r="F8" s="18" t="s">
        <v>27</v>
      </c>
      <c r="G8" s="107"/>
      <c r="H8" s="1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8">
      <c r="A9" s="135"/>
      <c r="B9" s="135"/>
      <c r="C9" s="135"/>
      <c r="D9" s="17" t="s">
        <v>28</v>
      </c>
      <c r="E9" s="107"/>
      <c r="F9" s="18" t="s">
        <v>29</v>
      </c>
      <c r="G9" s="107"/>
      <c r="H9" s="19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8">
      <c r="A10" s="135"/>
      <c r="B10" s="135"/>
      <c r="C10" s="135"/>
      <c r="D10" s="17" t="s">
        <v>30</v>
      </c>
      <c r="E10" s="107"/>
      <c r="F10" s="18" t="s">
        <v>31</v>
      </c>
      <c r="G10" s="107"/>
      <c r="H10" s="19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8">
      <c r="A11" s="135"/>
      <c r="B11" s="135"/>
      <c r="C11" s="135"/>
      <c r="D11" s="17" t="s">
        <v>32</v>
      </c>
      <c r="E11" s="107"/>
      <c r="F11" s="18" t="s">
        <v>28</v>
      </c>
      <c r="G11" s="107"/>
      <c r="H11" s="2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8">
      <c r="A12" s="135"/>
      <c r="B12" s="135"/>
      <c r="C12" s="135"/>
      <c r="D12" s="17"/>
      <c r="E12" s="107"/>
      <c r="F12" s="18" t="s">
        <v>33</v>
      </c>
      <c r="G12" s="21">
        <f>H12*1.3</f>
        <v>0</v>
      </c>
      <c r="H12" s="10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8">
      <c r="A13" s="135"/>
      <c r="B13" s="135"/>
      <c r="C13" s="135"/>
      <c r="D13" s="22" t="s">
        <v>34</v>
      </c>
      <c r="E13" s="108">
        <f>SUM(E8:E12)</f>
        <v>0</v>
      </c>
      <c r="F13" s="23"/>
      <c r="G13" s="108">
        <f>SUM(G8:G12)</f>
        <v>0</v>
      </c>
      <c r="H13" s="2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8">
      <c r="A14" s="9">
        <v>5</v>
      </c>
      <c r="B14" s="135" t="s">
        <v>35</v>
      </c>
      <c r="C14" s="135"/>
      <c r="D14" s="109" t="s">
        <v>0</v>
      </c>
      <c r="E14" s="100" t="s">
        <v>1</v>
      </c>
      <c r="F14" s="100" t="s">
        <v>2</v>
      </c>
      <c r="G14" s="100" t="s">
        <v>3</v>
      </c>
      <c r="H14" s="100" t="s">
        <v>4</v>
      </c>
      <c r="I14" s="100" t="s">
        <v>5</v>
      </c>
      <c r="J14" s="100" t="s">
        <v>6</v>
      </c>
      <c r="K14" s="100" t="s">
        <v>7</v>
      </c>
      <c r="L14" s="100" t="s">
        <v>8</v>
      </c>
      <c r="M14" s="100" t="s">
        <v>9</v>
      </c>
      <c r="N14" s="4" t="s">
        <v>10</v>
      </c>
      <c r="O14" s="5" t="s">
        <v>11</v>
      </c>
      <c r="P14" s="5" t="s">
        <v>12</v>
      </c>
      <c r="Q14" s="5" t="s">
        <v>13</v>
      </c>
      <c r="R14" s="94"/>
      <c r="S14" s="94"/>
      <c r="T14" s="11"/>
    </row>
    <row r="15" spans="1:20" ht="18">
      <c r="A15" s="136"/>
      <c r="B15" s="136"/>
      <c r="C15" s="9" t="s">
        <v>16</v>
      </c>
      <c r="D15" s="118" t="e">
        <f aca="true" t="shared" si="1" ref="D15:Q15">D16/D48</f>
        <v>#DIV/0!</v>
      </c>
      <c r="E15" s="113" t="e">
        <f t="shared" si="1"/>
        <v>#DIV/0!</v>
      </c>
      <c r="F15" s="113">
        <f t="shared" si="1"/>
        <v>0</v>
      </c>
      <c r="G15" s="113" t="e">
        <f t="shared" si="1"/>
        <v>#DIV/0!</v>
      </c>
      <c r="H15" s="113" t="e">
        <f t="shared" si="1"/>
        <v>#DIV/0!</v>
      </c>
      <c r="I15" s="113" t="e">
        <f t="shared" si="1"/>
        <v>#DIV/0!</v>
      </c>
      <c r="J15" s="113">
        <f t="shared" si="1"/>
        <v>0</v>
      </c>
      <c r="K15" s="113" t="e">
        <f t="shared" si="1"/>
        <v>#DIV/0!</v>
      </c>
      <c r="L15" s="113">
        <f t="shared" si="1"/>
        <v>0</v>
      </c>
      <c r="M15" s="113" t="e">
        <f t="shared" si="1"/>
        <v>#DIV/0!</v>
      </c>
      <c r="N15" s="94">
        <f t="shared" si="1"/>
        <v>0.2</v>
      </c>
      <c r="O15" s="94">
        <f t="shared" si="1"/>
        <v>0.2</v>
      </c>
      <c r="P15" s="94">
        <f t="shared" si="1"/>
        <v>0.2</v>
      </c>
      <c r="Q15" s="94">
        <f t="shared" si="1"/>
        <v>0.2</v>
      </c>
      <c r="R15" s="94"/>
      <c r="S15" s="94"/>
      <c r="T15" s="94">
        <f>T16/T48</f>
        <v>0.20000000000000004</v>
      </c>
    </row>
    <row r="16" spans="1:20" ht="18">
      <c r="A16" s="136"/>
      <c r="B16" s="136"/>
      <c r="C16" s="9" t="s">
        <v>17</v>
      </c>
      <c r="D16" s="111" t="e">
        <f aca="true" t="shared" si="2" ref="D16:Q16">D4+D73</f>
        <v>#DIV/0!</v>
      </c>
      <c r="E16" s="112" t="e">
        <f t="shared" si="2"/>
        <v>#DIV/0!</v>
      </c>
      <c r="F16" s="110">
        <f t="shared" si="2"/>
        <v>0</v>
      </c>
      <c r="G16" s="110" t="e">
        <f t="shared" si="2"/>
        <v>#DIV/0!</v>
      </c>
      <c r="H16" s="112" t="e">
        <f t="shared" si="2"/>
        <v>#DIV/0!</v>
      </c>
      <c r="I16" s="112" t="e">
        <f t="shared" si="2"/>
        <v>#DIV/0!</v>
      </c>
      <c r="J16" s="110">
        <f t="shared" si="2"/>
        <v>0</v>
      </c>
      <c r="K16" s="110" t="e">
        <f t="shared" si="2"/>
        <v>#DIV/0!</v>
      </c>
      <c r="L16" s="110">
        <f t="shared" si="2"/>
        <v>0</v>
      </c>
      <c r="M16" s="112" t="e">
        <f t="shared" si="2"/>
        <v>#DIV/0!</v>
      </c>
      <c r="N16" s="27">
        <f t="shared" si="2"/>
        <v>11.16</v>
      </c>
      <c r="O16" s="27">
        <f t="shared" si="2"/>
        <v>10.98</v>
      </c>
      <c r="P16" s="27">
        <f t="shared" si="2"/>
        <v>13.076</v>
      </c>
      <c r="Q16" s="27">
        <f t="shared" si="2"/>
        <v>2.16</v>
      </c>
      <c r="R16" s="27"/>
      <c r="S16" s="27"/>
      <c r="T16" s="27">
        <f>T4+T73</f>
        <v>4.800000000000001</v>
      </c>
    </row>
    <row r="17" spans="1:20" ht="18" hidden="1">
      <c r="A17" s="95"/>
      <c r="B17" s="95"/>
      <c r="C17" s="9" t="s">
        <v>36</v>
      </c>
      <c r="D17" s="111">
        <v>1.25</v>
      </c>
      <c r="E17" s="112">
        <v>8</v>
      </c>
      <c r="F17" s="110"/>
      <c r="G17" s="110">
        <v>4</v>
      </c>
      <c r="H17" s="112">
        <v>1.375</v>
      </c>
      <c r="I17" s="112">
        <v>16</v>
      </c>
      <c r="J17" s="110"/>
      <c r="K17" s="110">
        <v>1.375</v>
      </c>
      <c r="L17" s="110"/>
      <c r="M17" s="112">
        <v>1.25</v>
      </c>
      <c r="N17" s="27"/>
      <c r="O17" s="27"/>
      <c r="P17" s="27"/>
      <c r="Q17" s="27"/>
      <c r="R17" s="27"/>
      <c r="S17" s="27"/>
      <c r="T17" s="27"/>
    </row>
    <row r="18" spans="1:20" ht="18" hidden="1">
      <c r="A18" s="95"/>
      <c r="B18" s="95"/>
      <c r="C18" s="96" t="s">
        <v>37</v>
      </c>
      <c r="D18" s="111">
        <f>D17-0.4</f>
        <v>0.85</v>
      </c>
      <c r="E18" s="112">
        <f>E17-2.5</f>
        <v>5.5</v>
      </c>
      <c r="F18" s="110"/>
      <c r="G18" s="110">
        <f>G17+0.7</f>
        <v>4.7</v>
      </c>
      <c r="H18" s="112">
        <f>H17+0.75</f>
        <v>2.125</v>
      </c>
      <c r="I18" s="112">
        <f>I17</f>
        <v>16</v>
      </c>
      <c r="J18" s="110"/>
      <c r="K18" s="110">
        <f>K17</f>
        <v>1.375</v>
      </c>
      <c r="L18" s="110"/>
      <c r="M18" s="112">
        <f>M17</f>
        <v>1.25</v>
      </c>
      <c r="N18" s="27"/>
      <c r="O18" s="27"/>
      <c r="P18" s="27"/>
      <c r="Q18" s="27"/>
      <c r="R18" s="27"/>
      <c r="S18" s="27"/>
      <c r="T18" s="27"/>
    </row>
    <row r="19" spans="1:20" ht="18" hidden="1">
      <c r="A19" s="95"/>
      <c r="B19" s="95"/>
      <c r="C19" s="9" t="s">
        <v>38</v>
      </c>
      <c r="D19" s="111">
        <f>D17</f>
        <v>1.25</v>
      </c>
      <c r="E19" s="112">
        <f>E17-1</f>
        <v>7</v>
      </c>
      <c r="F19" s="110"/>
      <c r="G19" s="110">
        <f>G17+0.5</f>
        <v>4.5</v>
      </c>
      <c r="H19" s="112">
        <f>H17</f>
        <v>1.375</v>
      </c>
      <c r="I19" s="112">
        <f>I17</f>
        <v>16</v>
      </c>
      <c r="J19" s="110"/>
      <c r="K19" s="110">
        <f>K17</f>
        <v>1.375</v>
      </c>
      <c r="L19" s="110"/>
      <c r="M19" s="112">
        <f>M17</f>
        <v>1.25</v>
      </c>
      <c r="N19" s="27"/>
      <c r="O19" s="27"/>
      <c r="P19" s="27"/>
      <c r="Q19" s="27"/>
      <c r="R19" s="27"/>
      <c r="S19" s="27"/>
      <c r="T19" s="27"/>
    </row>
    <row r="20" spans="1:20" ht="18" hidden="1">
      <c r="A20" s="95"/>
      <c r="B20" s="95"/>
      <c r="C20" s="9" t="s">
        <v>39</v>
      </c>
      <c r="D20" s="111">
        <f>D17</f>
        <v>1.25</v>
      </c>
      <c r="E20" s="112">
        <f>E17+1</f>
        <v>9</v>
      </c>
      <c r="F20" s="110"/>
      <c r="G20" s="110">
        <f>G17</f>
        <v>4</v>
      </c>
      <c r="H20" s="112">
        <f>H17</f>
        <v>1.375</v>
      </c>
      <c r="I20" s="112">
        <f>I17+1</f>
        <v>17</v>
      </c>
      <c r="J20" s="110"/>
      <c r="K20" s="110">
        <f>K17</f>
        <v>1.375</v>
      </c>
      <c r="L20" s="110"/>
      <c r="M20" s="112">
        <f>M17</f>
        <v>1.25</v>
      </c>
      <c r="N20" s="27"/>
      <c r="O20" s="27"/>
      <c r="P20" s="27"/>
      <c r="Q20" s="27"/>
      <c r="R20" s="27"/>
      <c r="S20" s="27"/>
      <c r="T20" s="27"/>
    </row>
    <row r="21" spans="1:20" ht="18" hidden="1">
      <c r="A21" s="95"/>
      <c r="B21" s="95"/>
      <c r="C21" s="9"/>
      <c r="D21" s="111"/>
      <c r="E21" s="112">
        <v>380</v>
      </c>
      <c r="F21" s="110"/>
      <c r="G21" s="110">
        <v>220</v>
      </c>
      <c r="H21" s="112">
        <v>60</v>
      </c>
      <c r="I21" s="112">
        <v>200</v>
      </c>
      <c r="J21" s="110"/>
      <c r="K21" s="110"/>
      <c r="L21" s="110"/>
      <c r="M21" s="112">
        <v>45</v>
      </c>
      <c r="N21" s="27"/>
      <c r="O21" s="27"/>
      <c r="P21" s="27"/>
      <c r="Q21" s="27"/>
      <c r="R21" s="27"/>
      <c r="S21" s="27"/>
      <c r="T21" s="27"/>
    </row>
    <row r="22" spans="1:20" ht="18" hidden="1">
      <c r="A22" s="95"/>
      <c r="B22" s="95"/>
      <c r="C22" s="9"/>
      <c r="D22" s="111"/>
      <c r="E22" s="112"/>
      <c r="F22" s="110"/>
      <c r="G22" s="110"/>
      <c r="H22" s="112"/>
      <c r="I22" s="112"/>
      <c r="J22" s="110"/>
      <c r="K22" s="110"/>
      <c r="L22" s="110"/>
      <c r="M22" s="112"/>
      <c r="N22" s="27"/>
      <c r="O22" s="27"/>
      <c r="P22" s="27"/>
      <c r="Q22" s="27"/>
      <c r="R22" s="27"/>
      <c r="S22" s="27"/>
      <c r="T22" s="27"/>
    </row>
    <row r="23" spans="1:25" ht="18">
      <c r="A23" s="135" t="s">
        <v>40</v>
      </c>
      <c r="B23" s="135"/>
      <c r="C23" s="135"/>
      <c r="D23" s="109" t="s">
        <v>0</v>
      </c>
      <c r="E23" s="100" t="s">
        <v>1</v>
      </c>
      <c r="F23" s="100" t="s">
        <v>2</v>
      </c>
      <c r="G23" s="100" t="s">
        <v>3</v>
      </c>
      <c r="H23" s="100" t="s">
        <v>4</v>
      </c>
      <c r="I23" s="100" t="s">
        <v>5</v>
      </c>
      <c r="J23" s="100" t="s">
        <v>6</v>
      </c>
      <c r="K23" s="100" t="s">
        <v>7</v>
      </c>
      <c r="L23" s="100" t="s">
        <v>8</v>
      </c>
      <c r="M23" s="100" t="s">
        <v>9</v>
      </c>
      <c r="N23" s="26" t="s">
        <v>1</v>
      </c>
      <c r="O23" s="25"/>
      <c r="P23" s="25"/>
      <c r="Q23" s="25"/>
      <c r="R23" s="25"/>
      <c r="S23" s="25"/>
      <c r="T23" s="25"/>
      <c r="U23" s="29"/>
      <c r="V23" s="26" t="s">
        <v>3</v>
      </c>
      <c r="X23" s="28" t="s">
        <v>3</v>
      </c>
      <c r="Y23" s="26" t="s">
        <v>1</v>
      </c>
    </row>
    <row r="24" spans="1:25" ht="18">
      <c r="A24" s="135"/>
      <c r="B24" s="135"/>
      <c r="C24" s="135"/>
      <c r="D24" s="30" t="e">
        <f>I16/I16</f>
        <v>#DIV/0!</v>
      </c>
      <c r="E24" s="31" t="e">
        <f>E16/I16</f>
        <v>#DIV/0!</v>
      </c>
      <c r="F24" s="27"/>
      <c r="G24" s="27"/>
      <c r="H24" s="32" t="e">
        <f>H16/H16</f>
        <v>#DIV/0!</v>
      </c>
      <c r="I24" s="31" t="e">
        <f>E16/H16</f>
        <v>#DIV/0!</v>
      </c>
      <c r="J24" s="27"/>
      <c r="K24" s="27"/>
      <c r="L24" s="27"/>
      <c r="M24" s="32" t="e">
        <f>H16/H16</f>
        <v>#DIV/0!</v>
      </c>
      <c r="N24" s="30"/>
      <c r="O24" s="30"/>
      <c r="P24" s="30"/>
      <c r="Q24" s="30"/>
      <c r="R24" s="30"/>
      <c r="S24" s="30"/>
      <c r="T24" s="30"/>
      <c r="U24" s="33"/>
      <c r="V24" s="34" t="e">
        <f>G16/H16</f>
        <v>#DIV/0!</v>
      </c>
      <c r="X24" s="35" t="e">
        <f>G16/E16</f>
        <v>#DIV/0!</v>
      </c>
      <c r="Y24" s="36" t="e">
        <f>E16/E16</f>
        <v>#DIV/0!</v>
      </c>
    </row>
    <row r="25" spans="2:20" ht="18" hidden="1">
      <c r="B25" s="37"/>
      <c r="D25" s="27">
        <v>1.25</v>
      </c>
      <c r="E25" s="27">
        <v>10</v>
      </c>
      <c r="F25" s="27">
        <v>0.2</v>
      </c>
      <c r="G25" s="27">
        <v>3.6</v>
      </c>
      <c r="H25" s="27">
        <v>2</v>
      </c>
      <c r="I25" s="27">
        <v>17</v>
      </c>
      <c r="J25" s="27"/>
      <c r="K25" s="27">
        <v>3.75</v>
      </c>
      <c r="L25" s="27"/>
      <c r="M25" s="27">
        <v>1.5</v>
      </c>
      <c r="N25" s="27"/>
      <c r="O25" s="27"/>
      <c r="P25" s="27"/>
      <c r="Q25" s="27"/>
      <c r="R25" s="27"/>
      <c r="S25" s="27"/>
      <c r="T25" s="27"/>
    </row>
    <row r="26" spans="4:23" ht="18" hidden="1">
      <c r="D26" s="16" t="s">
        <v>22</v>
      </c>
      <c r="E26" s="16" t="s">
        <v>23</v>
      </c>
      <c r="F26" s="16" t="s">
        <v>24</v>
      </c>
      <c r="G26" s="16" t="s">
        <v>23</v>
      </c>
      <c r="H26" s="16" t="s">
        <v>19</v>
      </c>
      <c r="I26" s="14" t="s">
        <v>0</v>
      </c>
      <c r="J26" s="14" t="s">
        <v>1</v>
      </c>
      <c r="K26" s="14" t="s">
        <v>3</v>
      </c>
      <c r="L26" s="14" t="s">
        <v>4</v>
      </c>
      <c r="M26" s="14" t="s">
        <v>5</v>
      </c>
      <c r="N26" s="14" t="s">
        <v>7</v>
      </c>
      <c r="O26" s="14" t="s">
        <v>9</v>
      </c>
      <c r="P26" s="39"/>
      <c r="Q26" s="40"/>
      <c r="R26" s="40"/>
      <c r="S26" s="40"/>
      <c r="T26" s="40"/>
      <c r="U26" s="40"/>
      <c r="V26" s="40"/>
      <c r="W26" s="40"/>
    </row>
    <row r="27" spans="4:23" ht="18" hidden="1">
      <c r="D27" s="41" t="s">
        <v>26</v>
      </c>
      <c r="E27" s="16">
        <f aca="true" t="shared" si="3" ref="E27:E32">E8</f>
        <v>0</v>
      </c>
      <c r="F27" s="39" t="s">
        <v>27</v>
      </c>
      <c r="G27" s="16">
        <f>G8</f>
        <v>0</v>
      </c>
      <c r="H27" s="16"/>
      <c r="I27" s="42" t="e">
        <f>D73</f>
        <v>#DIV/0!</v>
      </c>
      <c r="J27" s="42" t="e">
        <f>E73</f>
        <v>#DIV/0!</v>
      </c>
      <c r="K27" s="42" t="e">
        <f>G73</f>
        <v>#DIV/0!</v>
      </c>
      <c r="L27" s="42" t="e">
        <f>H73</f>
        <v>#DIV/0!</v>
      </c>
      <c r="M27" s="42" t="e">
        <f>I73</f>
        <v>#DIV/0!</v>
      </c>
      <c r="N27" s="42" t="e">
        <f>K73</f>
        <v>#DIV/0!</v>
      </c>
      <c r="O27" s="42" t="e">
        <f>M73</f>
        <v>#DIV/0!</v>
      </c>
      <c r="P27" s="39" t="s">
        <v>17</v>
      </c>
      <c r="Q27" s="40"/>
      <c r="R27" s="40"/>
      <c r="S27" s="40"/>
      <c r="T27" s="40"/>
      <c r="U27" s="40"/>
      <c r="V27" s="40"/>
      <c r="W27" s="40"/>
    </row>
    <row r="28" spans="4:23" ht="18" hidden="1">
      <c r="D28" s="41" t="s">
        <v>28</v>
      </c>
      <c r="E28" s="16">
        <f t="shared" si="3"/>
        <v>0</v>
      </c>
      <c r="F28" s="39" t="s">
        <v>29</v>
      </c>
      <c r="G28" s="16">
        <f>G9</f>
        <v>0</v>
      </c>
      <c r="H28" s="16"/>
      <c r="I28" s="42" t="e">
        <f>I27/D48</f>
        <v>#DIV/0!</v>
      </c>
      <c r="J28" s="42" t="e">
        <f>J27/E42</f>
        <v>#DIV/0!</v>
      </c>
      <c r="K28" s="42" t="e">
        <f>K27/L42</f>
        <v>#DIV/0!</v>
      </c>
      <c r="L28" s="42" t="e">
        <f>L27/F42</f>
        <v>#DIV/0!</v>
      </c>
      <c r="M28" s="42" t="e">
        <f>M27/I42</f>
        <v>#DIV/0!</v>
      </c>
      <c r="N28" s="42" t="e">
        <f>N27/G42</f>
        <v>#DIV/0!</v>
      </c>
      <c r="O28" s="42" t="e">
        <f>O27/D42</f>
        <v>#DIV/0!</v>
      </c>
      <c r="P28" s="39" t="s">
        <v>16</v>
      </c>
      <c r="Q28" s="40"/>
      <c r="R28" s="40"/>
      <c r="S28" s="40"/>
      <c r="T28" s="40"/>
      <c r="U28" s="40"/>
      <c r="V28" s="40"/>
      <c r="W28" s="40"/>
    </row>
    <row r="29" spans="4:23" ht="18" hidden="1">
      <c r="D29" s="17" t="s">
        <v>30</v>
      </c>
      <c r="E29" s="16">
        <f t="shared" si="3"/>
        <v>0</v>
      </c>
      <c r="F29" s="39" t="s">
        <v>31</v>
      </c>
      <c r="G29" s="16">
        <f>G10</f>
        <v>0</v>
      </c>
      <c r="H29" s="16"/>
      <c r="I29" s="134" t="s">
        <v>41</v>
      </c>
      <c r="J29" s="134"/>
      <c r="K29" s="134"/>
      <c r="L29" s="42" t="e">
        <f>L27/L27</f>
        <v>#DIV/0!</v>
      </c>
      <c r="M29" s="42" t="e">
        <f>J27/L27</f>
        <v>#DIV/0!</v>
      </c>
      <c r="N29" s="39"/>
      <c r="O29" s="39"/>
      <c r="P29" s="39"/>
      <c r="Q29" s="40"/>
      <c r="R29" s="40"/>
      <c r="S29" s="40"/>
      <c r="T29" s="40"/>
      <c r="U29" s="40"/>
      <c r="V29" s="40"/>
      <c r="W29" s="40"/>
    </row>
    <row r="30" spans="4:23" ht="18" hidden="1">
      <c r="D30" s="17" t="s">
        <v>32</v>
      </c>
      <c r="E30" s="16">
        <f t="shared" si="3"/>
        <v>0</v>
      </c>
      <c r="F30" s="39" t="s">
        <v>28</v>
      </c>
      <c r="G30" s="16">
        <f>G11</f>
        <v>0</v>
      </c>
      <c r="H30" s="16"/>
      <c r="I30" s="134" t="s">
        <v>42</v>
      </c>
      <c r="J30" s="134"/>
      <c r="K30" s="134"/>
      <c r="L30" s="42" t="e">
        <f>M27/M27</f>
        <v>#DIV/0!</v>
      </c>
      <c r="M30" s="42" t="e">
        <f>O27/M27</f>
        <v>#DIV/0!</v>
      </c>
      <c r="N30" s="43" t="e">
        <f>J27/M27</f>
        <v>#DIV/0!</v>
      </c>
      <c r="O30" s="39"/>
      <c r="P30" s="39"/>
      <c r="Q30" s="40"/>
      <c r="R30" s="40"/>
      <c r="S30" s="40"/>
      <c r="T30" s="40"/>
      <c r="U30" s="40"/>
      <c r="V30" s="40"/>
      <c r="W30" s="40"/>
    </row>
    <row r="31" spans="4:23" ht="18" hidden="1">
      <c r="D31" s="41"/>
      <c r="E31" s="16">
        <f t="shared" si="3"/>
        <v>0</v>
      </c>
      <c r="F31" s="39" t="s">
        <v>33</v>
      </c>
      <c r="G31" s="16">
        <f>H31*1.3</f>
        <v>0</v>
      </c>
      <c r="H31" s="16">
        <f>H12</f>
        <v>0</v>
      </c>
      <c r="I31" s="16">
        <v>0.5</v>
      </c>
      <c r="J31" s="16">
        <v>9.5</v>
      </c>
      <c r="K31" s="16">
        <v>4.75</v>
      </c>
      <c r="L31" s="16">
        <v>1.5</v>
      </c>
      <c r="M31" s="16">
        <v>13.5</v>
      </c>
      <c r="N31" s="16">
        <v>3.5</v>
      </c>
      <c r="O31" s="16">
        <v>2</v>
      </c>
      <c r="P31" s="39" t="s">
        <v>43</v>
      </c>
      <c r="Q31" s="40"/>
      <c r="R31" s="40"/>
      <c r="S31" s="40"/>
      <c r="T31" s="40"/>
      <c r="U31" s="40"/>
      <c r="V31" s="40"/>
      <c r="W31" s="40"/>
    </row>
    <row r="32" spans="4:23" ht="18" hidden="1">
      <c r="D32" s="41" t="s">
        <v>44</v>
      </c>
      <c r="E32" s="16">
        <f t="shared" si="3"/>
        <v>0</v>
      </c>
      <c r="F32" s="39"/>
      <c r="G32" s="16">
        <f>SUM(G27:G31)</f>
        <v>0</v>
      </c>
      <c r="H32" s="16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</row>
    <row r="33" spans="1:25" ht="18" hidden="1">
      <c r="A33" s="132" t="s">
        <v>45</v>
      </c>
      <c r="B33" s="132"/>
      <c r="C33" s="132"/>
      <c r="D33" s="131" t="s">
        <v>46</v>
      </c>
      <c r="E33" s="131"/>
      <c r="F33" s="131" t="s">
        <v>31</v>
      </c>
      <c r="G33" s="131"/>
      <c r="H33" s="131" t="s">
        <v>28</v>
      </c>
      <c r="I33" s="131"/>
      <c r="J33" s="131" t="s">
        <v>26</v>
      </c>
      <c r="K33" s="131"/>
      <c r="L33" s="131"/>
      <c r="M33" s="131" t="s">
        <v>29</v>
      </c>
      <c r="N33" s="131"/>
      <c r="O33" s="45" t="s">
        <v>33</v>
      </c>
      <c r="P33" s="131" t="s">
        <v>30</v>
      </c>
      <c r="Q33" s="131"/>
      <c r="R33" s="122" t="s">
        <v>32</v>
      </c>
      <c r="S33" s="122"/>
      <c r="T33" s="39"/>
      <c r="U33" s="39"/>
      <c r="V33" s="14" t="s">
        <v>10</v>
      </c>
      <c r="W33" s="39" t="s">
        <v>47</v>
      </c>
      <c r="X33" s="46" t="s">
        <v>48</v>
      </c>
      <c r="Y33" s="46" t="s">
        <v>49</v>
      </c>
    </row>
    <row r="34" spans="1:25" ht="18" hidden="1">
      <c r="A34" s="132" t="s">
        <v>50</v>
      </c>
      <c r="B34" s="132"/>
      <c r="C34" s="132"/>
      <c r="D34" s="16" t="s">
        <v>51</v>
      </c>
      <c r="E34" s="16" t="s">
        <v>52</v>
      </c>
      <c r="F34" s="16" t="s">
        <v>53</v>
      </c>
      <c r="G34" s="16" t="s">
        <v>54</v>
      </c>
      <c r="H34" s="16" t="s">
        <v>52</v>
      </c>
      <c r="I34" s="16" t="s">
        <v>5</v>
      </c>
      <c r="J34" s="16" t="s">
        <v>5</v>
      </c>
      <c r="K34" s="16" t="s">
        <v>0</v>
      </c>
      <c r="L34" s="16" t="s">
        <v>55</v>
      </c>
      <c r="M34" s="16" t="s">
        <v>52</v>
      </c>
      <c r="N34" s="16" t="s">
        <v>54</v>
      </c>
      <c r="O34" s="16" t="s">
        <v>5</v>
      </c>
      <c r="P34" s="16" t="s">
        <v>5</v>
      </c>
      <c r="Q34" s="16" t="s">
        <v>0</v>
      </c>
      <c r="R34" s="90" t="s">
        <v>53</v>
      </c>
      <c r="S34" s="90" t="s">
        <v>5</v>
      </c>
      <c r="T34" s="39"/>
      <c r="U34" s="39"/>
      <c r="V34" s="39"/>
      <c r="W34" s="39"/>
      <c r="X34" s="46"/>
      <c r="Y34" s="46"/>
    </row>
    <row r="35" spans="1:25" ht="18" hidden="1">
      <c r="A35" s="132" t="s">
        <v>56</v>
      </c>
      <c r="B35" s="132"/>
      <c r="C35" s="132"/>
      <c r="D35" s="14">
        <f aca="true" t="shared" si="4" ref="D35:M35">D287</f>
        <v>0</v>
      </c>
      <c r="E35" s="14">
        <f t="shared" si="4"/>
        <v>0</v>
      </c>
      <c r="F35" s="14">
        <f t="shared" si="4"/>
        <v>0</v>
      </c>
      <c r="G35" s="14">
        <f t="shared" si="4"/>
        <v>0</v>
      </c>
      <c r="H35" s="14">
        <f t="shared" si="4"/>
        <v>0</v>
      </c>
      <c r="I35" s="14">
        <f t="shared" si="4"/>
        <v>0</v>
      </c>
      <c r="J35" s="14">
        <f t="shared" si="4"/>
        <v>0</v>
      </c>
      <c r="K35" s="14">
        <f t="shared" si="4"/>
        <v>0</v>
      </c>
      <c r="L35" s="14">
        <f t="shared" si="4"/>
        <v>0</v>
      </c>
      <c r="M35" s="14">
        <f t="shared" si="4"/>
        <v>0</v>
      </c>
      <c r="N35" s="14">
        <f>V287</f>
        <v>0</v>
      </c>
      <c r="O35" s="14">
        <f>W287</f>
        <v>0</v>
      </c>
      <c r="P35" s="14">
        <f>X287</f>
        <v>0</v>
      </c>
      <c r="Q35" s="14">
        <f>Y287</f>
        <v>0</v>
      </c>
      <c r="R35" s="14">
        <v>15</v>
      </c>
      <c r="S35" s="14">
        <v>11</v>
      </c>
      <c r="T35" s="39"/>
      <c r="U35" s="39"/>
      <c r="V35" s="39">
        <v>11</v>
      </c>
      <c r="W35" s="39">
        <v>32</v>
      </c>
      <c r="X35" s="46">
        <v>23</v>
      </c>
      <c r="Y35" s="46">
        <v>15</v>
      </c>
    </row>
    <row r="36" spans="1:25" ht="18" hidden="1">
      <c r="A36" s="44"/>
      <c r="B36" s="44"/>
      <c r="C36" s="47" t="s">
        <v>57</v>
      </c>
      <c r="D36" s="14">
        <f>D42*2+AB42*5</f>
        <v>141.8</v>
      </c>
      <c r="E36" s="14">
        <f>E42*2+AB42</f>
        <v>94.2</v>
      </c>
      <c r="F36" s="14">
        <f>F42+AB42</f>
        <v>40.3</v>
      </c>
      <c r="G36" s="14">
        <f>G42+AB42*3</f>
        <v>80.1</v>
      </c>
      <c r="H36" s="14">
        <f>H42*2+AB42</f>
        <v>94.2</v>
      </c>
      <c r="I36" s="14">
        <f>I42+AB42*3</f>
        <v>62</v>
      </c>
      <c r="J36" s="14">
        <f>J42*2+AH42*3*2</f>
        <v>28</v>
      </c>
      <c r="K36" s="14">
        <f>K42*2+AC42*4*2</f>
        <v>36</v>
      </c>
      <c r="L36" s="14">
        <f>L42+AB42</f>
        <v>56.1</v>
      </c>
      <c r="M36" s="14">
        <f>M42*2+AB42</f>
        <v>94.2</v>
      </c>
      <c r="N36" s="14">
        <f>N42+AB42*3</f>
        <v>80.1</v>
      </c>
      <c r="O36" s="14">
        <f>O42+AB42*3</f>
        <v>62</v>
      </c>
      <c r="P36" s="14">
        <f>P42+AB42*3</f>
        <v>62</v>
      </c>
      <c r="Q36" s="14">
        <f>Q42+AC42*4</f>
        <v>18</v>
      </c>
      <c r="R36" s="14">
        <f>R42+AB42</f>
        <v>40.3</v>
      </c>
      <c r="S36" s="14">
        <f>S42+AB42*3</f>
        <v>62</v>
      </c>
      <c r="T36" s="14">
        <f>T42*2+AP42*5</f>
        <v>32</v>
      </c>
      <c r="U36" s="14">
        <f>U42*2+AQ42*5</f>
        <v>2</v>
      </c>
      <c r="V36" s="14">
        <f>V42</f>
        <v>55.8</v>
      </c>
      <c r="W36" s="14">
        <f>W42+N42+AB42*4</f>
        <v>151</v>
      </c>
      <c r="X36" s="48">
        <f>X42+N42+AB42*4</f>
        <v>161.48</v>
      </c>
      <c r="Y36" s="48" t="e">
        <f>#REF!*2+Y42*4+AB42*7+5*17</f>
        <v>#REF!</v>
      </c>
    </row>
    <row r="37" spans="1:25" ht="18" hidden="1">
      <c r="A37" s="44"/>
      <c r="B37" s="44"/>
      <c r="C37" s="47" t="s">
        <v>58</v>
      </c>
      <c r="D37" s="14">
        <f>D42*2/D36*100</f>
        <v>43.58251057827926</v>
      </c>
      <c r="E37" s="14">
        <f>E42*2/E36*100</f>
        <v>83.01486199575372</v>
      </c>
      <c r="F37" s="14">
        <f>F42/F36*100</f>
        <v>60.297766749379655</v>
      </c>
      <c r="G37" s="14">
        <f>G42/G36*100</f>
        <v>40.0749063670412</v>
      </c>
      <c r="H37" s="14">
        <f>H42*2/H36*100</f>
        <v>83.01486199575372</v>
      </c>
      <c r="I37" s="14">
        <f>I42/I36*100</f>
        <v>22.58064516129032</v>
      </c>
      <c r="J37" s="14">
        <f>J42/J36*100</f>
        <v>50</v>
      </c>
      <c r="K37" s="14">
        <f>K42/K36*100</f>
        <v>38.88888888888889</v>
      </c>
      <c r="L37" s="14">
        <f>L42/L36*100</f>
        <v>71.4795008912656</v>
      </c>
      <c r="M37" s="14">
        <f>M42*2/M36*100</f>
        <v>83.01486199575372</v>
      </c>
      <c r="N37" s="14">
        <f aca="true" t="shared" si="5" ref="N37:S37">N42/N36*100</f>
        <v>40.0749063670412</v>
      </c>
      <c r="O37" s="14">
        <f t="shared" si="5"/>
        <v>22.58064516129032</v>
      </c>
      <c r="P37" s="14">
        <f t="shared" si="5"/>
        <v>22.58064516129032</v>
      </c>
      <c r="Q37" s="14">
        <f t="shared" si="5"/>
        <v>77.77777777777779</v>
      </c>
      <c r="R37" s="14">
        <f t="shared" si="5"/>
        <v>60.297766749379655</v>
      </c>
      <c r="S37" s="14">
        <f t="shared" si="5"/>
        <v>22.58064516129032</v>
      </c>
      <c r="T37" s="14">
        <f>T42*2/T36*100</f>
        <v>100</v>
      </c>
      <c r="U37" s="14">
        <f>U42*2/U36*100</f>
        <v>100</v>
      </c>
      <c r="V37" s="14">
        <f>V42*2/V36*100</f>
        <v>200</v>
      </c>
      <c r="W37" s="14">
        <f>W42/W36*100</f>
        <v>36.35761589403973</v>
      </c>
      <c r="X37" s="48">
        <f>X42/X36*100</f>
        <v>40.4879861283131</v>
      </c>
      <c r="Y37" s="48" t="e">
        <f>Y42*4/Y36*100</f>
        <v>#REF!</v>
      </c>
    </row>
    <row r="38" spans="1:25" ht="18" hidden="1">
      <c r="A38" s="44"/>
      <c r="B38" s="44"/>
      <c r="C38" s="47" t="s">
        <v>59</v>
      </c>
      <c r="D38" s="14">
        <f aca="true" t="shared" si="6" ref="D38:Y38">D37*D35/10</f>
        <v>0</v>
      </c>
      <c r="E38" s="14">
        <f t="shared" si="6"/>
        <v>0</v>
      </c>
      <c r="F38" s="14">
        <f t="shared" si="6"/>
        <v>0</v>
      </c>
      <c r="G38" s="14">
        <f t="shared" si="6"/>
        <v>0</v>
      </c>
      <c r="H38" s="14">
        <f t="shared" si="6"/>
        <v>0</v>
      </c>
      <c r="I38" s="14">
        <f t="shared" si="6"/>
        <v>0</v>
      </c>
      <c r="J38" s="14">
        <f t="shared" si="6"/>
        <v>0</v>
      </c>
      <c r="K38" s="14">
        <f t="shared" si="6"/>
        <v>0</v>
      </c>
      <c r="L38" s="14">
        <f t="shared" si="6"/>
        <v>0</v>
      </c>
      <c r="M38" s="14">
        <f t="shared" si="6"/>
        <v>0</v>
      </c>
      <c r="N38" s="14">
        <f t="shared" si="6"/>
        <v>0</v>
      </c>
      <c r="O38" s="14">
        <f t="shared" si="6"/>
        <v>0</v>
      </c>
      <c r="P38" s="14">
        <f t="shared" si="6"/>
        <v>0</v>
      </c>
      <c r="Q38" s="14">
        <f t="shared" si="6"/>
        <v>0</v>
      </c>
      <c r="R38" s="14">
        <f t="shared" si="6"/>
        <v>90.44665012406948</v>
      </c>
      <c r="S38" s="14">
        <f t="shared" si="6"/>
        <v>24.838709677419352</v>
      </c>
      <c r="T38" s="14">
        <f t="shared" si="6"/>
        <v>0</v>
      </c>
      <c r="U38" s="14">
        <f t="shared" si="6"/>
        <v>0</v>
      </c>
      <c r="V38" s="14">
        <f t="shared" si="6"/>
        <v>220</v>
      </c>
      <c r="W38" s="14">
        <f t="shared" si="6"/>
        <v>116.34437086092714</v>
      </c>
      <c r="X38" s="48">
        <f t="shared" si="6"/>
        <v>93.12236809512014</v>
      </c>
      <c r="Y38" s="48" t="e">
        <f t="shared" si="6"/>
        <v>#REF!</v>
      </c>
    </row>
    <row r="39" spans="1:25" ht="18" hidden="1">
      <c r="A39" s="44"/>
      <c r="B39" s="44"/>
      <c r="C39" s="47" t="s">
        <v>60</v>
      </c>
      <c r="D39" s="14">
        <f aca="true" t="shared" si="7" ref="D39:Y39">D38/D42</f>
        <v>0</v>
      </c>
      <c r="E39" s="14">
        <f t="shared" si="7"/>
        <v>0</v>
      </c>
      <c r="F39" s="14">
        <f t="shared" si="7"/>
        <v>0</v>
      </c>
      <c r="G39" s="14">
        <f t="shared" si="7"/>
        <v>0</v>
      </c>
      <c r="H39" s="14">
        <f t="shared" si="7"/>
        <v>0</v>
      </c>
      <c r="I39" s="14">
        <f t="shared" si="7"/>
        <v>0</v>
      </c>
      <c r="J39" s="14">
        <f t="shared" si="7"/>
        <v>0</v>
      </c>
      <c r="K39" s="14">
        <f t="shared" si="7"/>
        <v>0</v>
      </c>
      <c r="L39" s="14">
        <f t="shared" si="7"/>
        <v>0</v>
      </c>
      <c r="M39" s="14">
        <f t="shared" si="7"/>
        <v>0</v>
      </c>
      <c r="N39" s="14">
        <f t="shared" si="7"/>
        <v>0</v>
      </c>
      <c r="O39" s="14">
        <f t="shared" si="7"/>
        <v>0</v>
      </c>
      <c r="P39" s="14">
        <f t="shared" si="7"/>
        <v>0</v>
      </c>
      <c r="Q39" s="14">
        <f t="shared" si="7"/>
        <v>0</v>
      </c>
      <c r="R39" s="14">
        <f t="shared" si="7"/>
        <v>3.7220843672456576</v>
      </c>
      <c r="S39" s="14">
        <f t="shared" si="7"/>
        <v>1.7741935483870965</v>
      </c>
      <c r="T39" s="14">
        <f t="shared" si="7"/>
        <v>0</v>
      </c>
      <c r="U39" s="14">
        <f t="shared" si="7"/>
        <v>0</v>
      </c>
      <c r="V39" s="14">
        <f t="shared" si="7"/>
        <v>3.9426523297491043</v>
      </c>
      <c r="W39" s="14">
        <f t="shared" si="7"/>
        <v>2.1192052980132448</v>
      </c>
      <c r="X39" s="48">
        <f t="shared" si="7"/>
        <v>1.4243249938072826</v>
      </c>
      <c r="Y39" s="48" t="e">
        <f t="shared" si="7"/>
        <v>#REF!</v>
      </c>
    </row>
    <row r="40" spans="1:25" ht="18" hidden="1">
      <c r="A40" s="44"/>
      <c r="B40" s="44"/>
      <c r="C40" s="44" t="s">
        <v>61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39"/>
      <c r="U40" s="39"/>
      <c r="V40" s="39"/>
      <c r="W40" s="39"/>
      <c r="X40" s="46"/>
      <c r="Y40" s="46"/>
    </row>
    <row r="41" spans="1:29" ht="18" hidden="1">
      <c r="A41" s="133" t="s">
        <v>62</v>
      </c>
      <c r="B41" s="133"/>
      <c r="C41" s="46" t="s">
        <v>63</v>
      </c>
      <c r="D41" s="14" t="s">
        <v>64</v>
      </c>
      <c r="E41" s="14" t="s">
        <v>1</v>
      </c>
      <c r="F41" s="14" t="s">
        <v>4</v>
      </c>
      <c r="G41" s="14" t="s">
        <v>65</v>
      </c>
      <c r="H41" s="14" t="s">
        <v>1</v>
      </c>
      <c r="I41" s="14" t="s">
        <v>66</v>
      </c>
      <c r="J41" s="14" t="s">
        <v>66</v>
      </c>
      <c r="K41" s="14" t="s">
        <v>66</v>
      </c>
      <c r="L41" s="14" t="s">
        <v>3</v>
      </c>
      <c r="M41" s="14" t="s">
        <v>1</v>
      </c>
      <c r="N41" s="14" t="s">
        <v>65</v>
      </c>
      <c r="O41" s="14" t="s">
        <v>66</v>
      </c>
      <c r="P41" s="14" t="s">
        <v>66</v>
      </c>
      <c r="Q41" s="14" t="s">
        <v>66</v>
      </c>
      <c r="R41" s="14" t="s">
        <v>4</v>
      </c>
      <c r="S41" s="14" t="s">
        <v>66</v>
      </c>
      <c r="T41" s="14" t="s">
        <v>67</v>
      </c>
      <c r="U41" s="14" t="s">
        <v>68</v>
      </c>
      <c r="V41" s="14" t="s">
        <v>10</v>
      </c>
      <c r="W41" s="14" t="s">
        <v>11</v>
      </c>
      <c r="X41" s="48" t="s">
        <v>12</v>
      </c>
      <c r="Y41" s="48" t="s">
        <v>13</v>
      </c>
      <c r="Z41" s="49" t="s">
        <v>69</v>
      </c>
      <c r="AA41" s="49" t="s">
        <v>8</v>
      </c>
      <c r="AB41" s="49" t="s">
        <v>67</v>
      </c>
      <c r="AC41" s="1" t="s">
        <v>70</v>
      </c>
    </row>
    <row r="42" spans="1:29" ht="18.75" hidden="1">
      <c r="A42" s="133"/>
      <c r="B42" s="133"/>
      <c r="C42" s="50" t="s">
        <v>71</v>
      </c>
      <c r="D42" s="16">
        <v>30.9</v>
      </c>
      <c r="E42" s="16">
        <v>39.1</v>
      </c>
      <c r="F42" s="16">
        <v>24.3</v>
      </c>
      <c r="G42" s="16">
        <v>32.1</v>
      </c>
      <c r="H42" s="16">
        <v>39.1</v>
      </c>
      <c r="I42" s="16">
        <v>14</v>
      </c>
      <c r="J42" s="16">
        <v>14</v>
      </c>
      <c r="K42" s="16">
        <v>14</v>
      </c>
      <c r="L42" s="16">
        <v>40.1</v>
      </c>
      <c r="M42" s="16">
        <v>39.1</v>
      </c>
      <c r="N42" s="16">
        <v>32.1</v>
      </c>
      <c r="O42" s="16">
        <v>14</v>
      </c>
      <c r="P42" s="16">
        <v>14</v>
      </c>
      <c r="Q42" s="16">
        <v>14</v>
      </c>
      <c r="R42" s="16">
        <v>24.3</v>
      </c>
      <c r="S42" s="16">
        <v>14</v>
      </c>
      <c r="T42" s="16">
        <v>16</v>
      </c>
      <c r="U42" s="16">
        <v>1</v>
      </c>
      <c r="V42" s="39">
        <v>55.8</v>
      </c>
      <c r="W42" s="39">
        <v>54.9</v>
      </c>
      <c r="X42" s="46">
        <v>65.38</v>
      </c>
      <c r="Y42" s="46">
        <v>10.8</v>
      </c>
      <c r="Z42" s="1">
        <v>35.4</v>
      </c>
      <c r="AA42" s="1">
        <v>61</v>
      </c>
      <c r="AB42" s="1">
        <v>16</v>
      </c>
      <c r="AC42" s="1">
        <v>1</v>
      </c>
    </row>
    <row r="43" spans="1:25" ht="18" hidden="1">
      <c r="A43" s="130" t="s">
        <v>72</v>
      </c>
      <c r="B43" s="51">
        <v>3</v>
      </c>
      <c r="C43" s="47" t="s">
        <v>73</v>
      </c>
      <c r="D43" s="52">
        <f aca="true" t="shared" si="8" ref="D43:S43">D38</f>
        <v>0</v>
      </c>
      <c r="E43" s="52">
        <f t="shared" si="8"/>
        <v>0</v>
      </c>
      <c r="F43" s="52">
        <f t="shared" si="8"/>
        <v>0</v>
      </c>
      <c r="G43" s="52">
        <f t="shared" si="8"/>
        <v>0</v>
      </c>
      <c r="H43" s="52">
        <f t="shared" si="8"/>
        <v>0</v>
      </c>
      <c r="I43" s="52">
        <f t="shared" si="8"/>
        <v>0</v>
      </c>
      <c r="J43" s="52">
        <f t="shared" si="8"/>
        <v>0</v>
      </c>
      <c r="K43" s="52">
        <f t="shared" si="8"/>
        <v>0</v>
      </c>
      <c r="L43" s="52">
        <f t="shared" si="8"/>
        <v>0</v>
      </c>
      <c r="M43" s="52">
        <f t="shared" si="8"/>
        <v>0</v>
      </c>
      <c r="N43" s="52">
        <f t="shared" si="8"/>
        <v>0</v>
      </c>
      <c r="O43" s="52">
        <f t="shared" si="8"/>
        <v>0</v>
      </c>
      <c r="P43" s="52">
        <f t="shared" si="8"/>
        <v>0</v>
      </c>
      <c r="Q43" s="52">
        <f t="shared" si="8"/>
        <v>0</v>
      </c>
      <c r="R43" s="52">
        <f t="shared" si="8"/>
        <v>90.44665012406948</v>
      </c>
      <c r="S43" s="52">
        <f t="shared" si="8"/>
        <v>24.838709677419352</v>
      </c>
      <c r="T43" s="39"/>
      <c r="U43" s="39"/>
      <c r="V43" s="39"/>
      <c r="W43" s="39"/>
      <c r="X43" s="46"/>
      <c r="Y43" s="46"/>
    </row>
    <row r="44" spans="1:25" ht="18" hidden="1">
      <c r="A44" s="130"/>
      <c r="B44" s="51">
        <v>2</v>
      </c>
      <c r="C44" s="47" t="s">
        <v>74</v>
      </c>
      <c r="D44" s="42">
        <f aca="true" t="shared" si="9" ref="D44:S44">D43/10</f>
        <v>0</v>
      </c>
      <c r="E44" s="42">
        <f t="shared" si="9"/>
        <v>0</v>
      </c>
      <c r="F44" s="42">
        <f t="shared" si="9"/>
        <v>0</v>
      </c>
      <c r="G44" s="42">
        <f t="shared" si="9"/>
        <v>0</v>
      </c>
      <c r="H44" s="42">
        <f t="shared" si="9"/>
        <v>0</v>
      </c>
      <c r="I44" s="42">
        <f t="shared" si="9"/>
        <v>0</v>
      </c>
      <c r="J44" s="42">
        <f t="shared" si="9"/>
        <v>0</v>
      </c>
      <c r="K44" s="42">
        <f t="shared" si="9"/>
        <v>0</v>
      </c>
      <c r="L44" s="42">
        <f t="shared" si="9"/>
        <v>0</v>
      </c>
      <c r="M44" s="42">
        <f t="shared" si="9"/>
        <v>0</v>
      </c>
      <c r="N44" s="42">
        <f t="shared" si="9"/>
        <v>0</v>
      </c>
      <c r="O44" s="42">
        <f t="shared" si="9"/>
        <v>0</v>
      </c>
      <c r="P44" s="42">
        <f t="shared" si="9"/>
        <v>0</v>
      </c>
      <c r="Q44" s="42">
        <f t="shared" si="9"/>
        <v>0</v>
      </c>
      <c r="R44" s="42">
        <f t="shared" si="9"/>
        <v>9.044665012406949</v>
      </c>
      <c r="S44" s="42">
        <f t="shared" si="9"/>
        <v>2.483870967741935</v>
      </c>
      <c r="T44" s="39"/>
      <c r="U44" s="39"/>
      <c r="V44" s="39"/>
      <c r="W44" s="39"/>
      <c r="X44" s="46"/>
      <c r="Y44" s="46"/>
    </row>
    <row r="45" spans="1:25" ht="18" hidden="1">
      <c r="A45" s="130"/>
      <c r="B45" s="51">
        <v>1</v>
      </c>
      <c r="C45" s="47" t="s">
        <v>75</v>
      </c>
      <c r="D45" s="53">
        <v>0.435825105782793</v>
      </c>
      <c r="E45" s="53">
        <v>0.8301486199575372</v>
      </c>
      <c r="F45" s="53">
        <v>0.6029776674937966</v>
      </c>
      <c r="G45" s="53">
        <v>0.400749063670412</v>
      </c>
      <c r="H45" s="53">
        <v>0.8301486199575372</v>
      </c>
      <c r="I45" s="42">
        <v>14</v>
      </c>
      <c r="J45" s="42">
        <v>14</v>
      </c>
      <c r="K45" s="42">
        <v>14</v>
      </c>
      <c r="L45" s="53">
        <v>0.714795008912656</v>
      </c>
      <c r="M45" s="53">
        <v>0.8301486199575372</v>
      </c>
      <c r="N45" s="53">
        <v>0.400749063670412</v>
      </c>
      <c r="O45" s="42">
        <v>14</v>
      </c>
      <c r="P45" s="42">
        <v>14</v>
      </c>
      <c r="Q45" s="42">
        <v>14</v>
      </c>
      <c r="R45" s="42"/>
      <c r="S45" s="42"/>
      <c r="T45" s="39"/>
      <c r="U45" s="39"/>
      <c r="V45" s="39"/>
      <c r="W45" s="39"/>
      <c r="X45" s="46"/>
      <c r="Y45" s="46"/>
    </row>
    <row r="46" spans="1:24" ht="18" hidden="1">
      <c r="A46" s="129" t="s">
        <v>76</v>
      </c>
      <c r="B46" s="129"/>
      <c r="C46" s="129"/>
      <c r="D46" s="127" t="s">
        <v>77</v>
      </c>
      <c r="E46" s="127"/>
      <c r="F46" s="127"/>
      <c r="G46" s="127"/>
      <c r="H46" s="127"/>
      <c r="I46" s="127" t="s">
        <v>78</v>
      </c>
      <c r="J46" s="127"/>
      <c r="K46" s="127"/>
      <c r="L46" s="127"/>
      <c r="M46" s="127"/>
      <c r="N46" s="127" t="s">
        <v>79</v>
      </c>
      <c r="O46" s="127"/>
      <c r="P46" s="127"/>
      <c r="Q46" s="127"/>
      <c r="R46" s="127"/>
      <c r="S46" s="127"/>
      <c r="T46" s="127"/>
      <c r="U46" s="127"/>
      <c r="V46" s="127"/>
      <c r="W46" s="127"/>
      <c r="X46" s="56"/>
    </row>
    <row r="47" spans="1:24" ht="18" hidden="1">
      <c r="A47" s="129"/>
      <c r="B47" s="129"/>
      <c r="C47" s="129"/>
      <c r="D47" s="57" t="s">
        <v>0</v>
      </c>
      <c r="E47" s="57" t="s">
        <v>1</v>
      </c>
      <c r="F47" s="57" t="s">
        <v>2</v>
      </c>
      <c r="G47" s="57" t="s">
        <v>3</v>
      </c>
      <c r="H47" s="57" t="s">
        <v>4</v>
      </c>
      <c r="I47" s="57" t="s">
        <v>5</v>
      </c>
      <c r="J47" s="57" t="s">
        <v>6</v>
      </c>
      <c r="K47" s="57" t="s">
        <v>7</v>
      </c>
      <c r="L47" s="57" t="s">
        <v>8</v>
      </c>
      <c r="M47" s="57" t="s">
        <v>9</v>
      </c>
      <c r="N47" s="57" t="s">
        <v>10</v>
      </c>
      <c r="O47" s="57" t="s">
        <v>11</v>
      </c>
      <c r="P47" s="57" t="s">
        <v>12</v>
      </c>
      <c r="Q47" s="57" t="s">
        <v>13</v>
      </c>
      <c r="R47" s="57"/>
      <c r="S47" s="57"/>
      <c r="T47" s="57" t="s">
        <v>14</v>
      </c>
      <c r="U47" s="55"/>
      <c r="V47" s="57" t="s">
        <v>80</v>
      </c>
      <c r="W47" s="57" t="s">
        <v>81</v>
      </c>
      <c r="X47" s="56"/>
    </row>
    <row r="48" spans="1:24" ht="18" hidden="1">
      <c r="A48" s="54">
        <v>1</v>
      </c>
      <c r="B48" s="128" t="s">
        <v>82</v>
      </c>
      <c r="C48" s="128"/>
      <c r="D48" s="57">
        <v>14</v>
      </c>
      <c r="E48" s="57">
        <v>39.1</v>
      </c>
      <c r="F48" s="57">
        <v>22.9</v>
      </c>
      <c r="G48" s="57">
        <v>40.1</v>
      </c>
      <c r="H48" s="57">
        <v>24.3</v>
      </c>
      <c r="I48" s="57">
        <v>14</v>
      </c>
      <c r="J48" s="57">
        <v>35.4</v>
      </c>
      <c r="K48" s="57">
        <v>32.1</v>
      </c>
      <c r="L48" s="57">
        <v>61</v>
      </c>
      <c r="M48" s="57">
        <v>30.9</v>
      </c>
      <c r="N48" s="57">
        <v>55.8</v>
      </c>
      <c r="O48" s="57">
        <v>54.9</v>
      </c>
      <c r="P48" s="57">
        <v>65.38</v>
      </c>
      <c r="Q48" s="57">
        <v>10.8</v>
      </c>
      <c r="R48" s="57"/>
      <c r="S48" s="57"/>
      <c r="T48" s="57">
        <v>24</v>
      </c>
      <c r="U48" s="55"/>
      <c r="V48" s="57">
        <v>63.55</v>
      </c>
      <c r="W48" s="57">
        <v>95.94</v>
      </c>
      <c r="X48" s="56"/>
    </row>
    <row r="49" spans="1:24" ht="18" hidden="1">
      <c r="A49" s="54">
        <v>2</v>
      </c>
      <c r="B49" s="128" t="s">
        <v>83</v>
      </c>
      <c r="C49" s="128"/>
      <c r="D49" s="55">
        <v>0.2</v>
      </c>
      <c r="E49" s="55">
        <v>0.2</v>
      </c>
      <c r="F49" s="55">
        <v>0.8</v>
      </c>
      <c r="G49" s="55">
        <v>1.9</v>
      </c>
      <c r="H49" s="55">
        <v>0.8</v>
      </c>
      <c r="I49" s="55">
        <v>0.1</v>
      </c>
      <c r="J49" s="55">
        <v>0.3</v>
      </c>
      <c r="K49" s="55">
        <v>0.2</v>
      </c>
      <c r="L49" s="55">
        <v>5.3</v>
      </c>
      <c r="M49" s="55">
        <v>0.2</v>
      </c>
      <c r="N49" s="55">
        <v>0.6</v>
      </c>
      <c r="O49" s="55">
        <v>0.2</v>
      </c>
      <c r="P49" s="55">
        <v>0.2</v>
      </c>
      <c r="Q49" s="55">
        <v>2.9</v>
      </c>
      <c r="R49" s="55"/>
      <c r="S49" s="55"/>
      <c r="T49" s="55">
        <v>0.2</v>
      </c>
      <c r="U49" s="55"/>
      <c r="V49" s="55">
        <v>0.2</v>
      </c>
      <c r="W49" s="55"/>
      <c r="X49" s="56"/>
    </row>
    <row r="50" spans="1:24" ht="18" hidden="1">
      <c r="A50" s="54">
        <v>3</v>
      </c>
      <c r="B50" s="128" t="s">
        <v>84</v>
      </c>
      <c r="C50" s="128"/>
      <c r="D50" s="55">
        <f aca="true" t="shared" si="10" ref="D50:Q50">D49*D48</f>
        <v>2.8000000000000003</v>
      </c>
      <c r="E50" s="55">
        <f t="shared" si="10"/>
        <v>7.82</v>
      </c>
      <c r="F50" s="55">
        <f t="shared" si="10"/>
        <v>18.32</v>
      </c>
      <c r="G50" s="55">
        <f t="shared" si="10"/>
        <v>76.19</v>
      </c>
      <c r="H50" s="55">
        <f t="shared" si="10"/>
        <v>19.44</v>
      </c>
      <c r="I50" s="55">
        <f t="shared" si="10"/>
        <v>1.4000000000000001</v>
      </c>
      <c r="J50" s="55">
        <f t="shared" si="10"/>
        <v>10.62</v>
      </c>
      <c r="K50" s="55">
        <f t="shared" si="10"/>
        <v>6.420000000000001</v>
      </c>
      <c r="L50" s="55">
        <f t="shared" si="10"/>
        <v>323.3</v>
      </c>
      <c r="M50" s="55">
        <f t="shared" si="10"/>
        <v>6.18</v>
      </c>
      <c r="N50" s="55">
        <f t="shared" si="10"/>
        <v>33.48</v>
      </c>
      <c r="O50" s="55">
        <f t="shared" si="10"/>
        <v>10.98</v>
      </c>
      <c r="P50" s="55">
        <f t="shared" si="10"/>
        <v>13.076</v>
      </c>
      <c r="Q50" s="55">
        <f t="shared" si="10"/>
        <v>31.32</v>
      </c>
      <c r="R50" s="55"/>
      <c r="S50" s="55"/>
      <c r="T50" s="55">
        <f>T49*T48</f>
        <v>4.800000000000001</v>
      </c>
      <c r="U50" s="55">
        <f>U49*U48</f>
        <v>0</v>
      </c>
      <c r="V50" s="55">
        <f>V49*V48</f>
        <v>12.71</v>
      </c>
      <c r="W50" s="55">
        <f>W49*W48</f>
        <v>0</v>
      </c>
      <c r="X50" s="56"/>
    </row>
    <row r="51" spans="1:24" ht="18" hidden="1">
      <c r="A51" s="54">
        <v>4</v>
      </c>
      <c r="B51" s="129" t="s">
        <v>85</v>
      </c>
      <c r="C51" s="129"/>
      <c r="D51" s="55">
        <v>14</v>
      </c>
      <c r="E51" s="55">
        <v>240</v>
      </c>
      <c r="F51" s="55"/>
      <c r="G51" s="55">
        <v>225</v>
      </c>
      <c r="H51" s="55">
        <v>80</v>
      </c>
      <c r="I51" s="55">
        <v>220</v>
      </c>
      <c r="J51" s="55"/>
      <c r="K51" s="55">
        <v>120</v>
      </c>
      <c r="L51" s="55"/>
      <c r="M51" s="55">
        <v>50</v>
      </c>
      <c r="N51" s="55">
        <v>3000</v>
      </c>
      <c r="O51" s="55">
        <v>550</v>
      </c>
      <c r="P51" s="55">
        <v>330</v>
      </c>
      <c r="Q51" s="55">
        <v>430</v>
      </c>
      <c r="R51" s="55"/>
      <c r="S51" s="55"/>
      <c r="T51" s="55"/>
      <c r="U51" s="55"/>
      <c r="V51" s="58">
        <v>48</v>
      </c>
      <c r="W51" s="58">
        <v>48</v>
      </c>
      <c r="X51" s="56"/>
    </row>
    <row r="52" spans="1:24" ht="18" hidden="1">
      <c r="A52" s="54">
        <v>5</v>
      </c>
      <c r="B52" s="128" t="s">
        <v>86</v>
      </c>
      <c r="C52" s="128"/>
      <c r="D52" s="55">
        <v>1</v>
      </c>
      <c r="E52" s="55">
        <f>E51/E48</f>
        <v>6.138107416879795</v>
      </c>
      <c r="F52" s="55"/>
      <c r="G52" s="55">
        <f>G51/G48</f>
        <v>5.610972568578553</v>
      </c>
      <c r="H52" s="55">
        <f>H51/H48</f>
        <v>3.292181069958848</v>
      </c>
      <c r="I52" s="55">
        <f>I51/I48</f>
        <v>15.714285714285714</v>
      </c>
      <c r="J52" s="55"/>
      <c r="K52" s="55">
        <f>K51/K48</f>
        <v>3.7383177570093458</v>
      </c>
      <c r="L52" s="55"/>
      <c r="M52" s="55">
        <f>M51/M48</f>
        <v>1.6181229773462784</v>
      </c>
      <c r="N52" s="55">
        <f>N51/N48</f>
        <v>53.763440860215056</v>
      </c>
      <c r="O52" s="55">
        <f>O51/O48</f>
        <v>10.018214936247723</v>
      </c>
      <c r="P52" s="55">
        <f>P51/P48</f>
        <v>5.04741511165494</v>
      </c>
      <c r="Q52" s="55">
        <f>Q51/Q48</f>
        <v>39.81481481481481</v>
      </c>
      <c r="R52" s="55"/>
      <c r="S52" s="55"/>
      <c r="T52" s="55">
        <f>T51/T48</f>
        <v>0</v>
      </c>
      <c r="U52" s="55" t="e">
        <f>U51/U48</f>
        <v>#DIV/0!</v>
      </c>
      <c r="V52" s="55">
        <f>V51/V48</f>
        <v>0.7553107789142408</v>
      </c>
      <c r="W52" s="55">
        <f>W51/W48</f>
        <v>0.5003126954346466</v>
      </c>
      <c r="X52" s="56"/>
    </row>
    <row r="53" spans="1:24" ht="18" hidden="1">
      <c r="A53" s="54">
        <v>6</v>
      </c>
      <c r="B53" s="128" t="s">
        <v>87</v>
      </c>
      <c r="C53" s="128"/>
      <c r="D53" s="55">
        <f aca="true" t="shared" si="11" ref="D53:Q53">D52-D49</f>
        <v>0.8</v>
      </c>
      <c r="E53" s="55">
        <f t="shared" si="11"/>
        <v>5.938107416879795</v>
      </c>
      <c r="F53" s="55">
        <f t="shared" si="11"/>
        <v>-0.8</v>
      </c>
      <c r="G53" s="55">
        <f t="shared" si="11"/>
        <v>3.7109725685785535</v>
      </c>
      <c r="H53" s="55">
        <f t="shared" si="11"/>
        <v>2.492181069958848</v>
      </c>
      <c r="I53" s="55">
        <f t="shared" si="11"/>
        <v>15.614285714285714</v>
      </c>
      <c r="J53" s="55">
        <f t="shared" si="11"/>
        <v>-0.3</v>
      </c>
      <c r="K53" s="55">
        <f t="shared" si="11"/>
        <v>3.5383177570093456</v>
      </c>
      <c r="L53" s="55">
        <f t="shared" si="11"/>
        <v>-5.3</v>
      </c>
      <c r="M53" s="55">
        <f t="shared" si="11"/>
        <v>1.4181229773462785</v>
      </c>
      <c r="N53" s="55">
        <f t="shared" si="11"/>
        <v>53.163440860215054</v>
      </c>
      <c r="O53" s="55">
        <f t="shared" si="11"/>
        <v>9.818214936247724</v>
      </c>
      <c r="P53" s="55">
        <f t="shared" si="11"/>
        <v>4.84741511165494</v>
      </c>
      <c r="Q53" s="55">
        <f t="shared" si="11"/>
        <v>36.91481481481481</v>
      </c>
      <c r="R53" s="55"/>
      <c r="S53" s="55"/>
      <c r="T53" s="55">
        <f>T51-T49</f>
        <v>-0.2</v>
      </c>
      <c r="U53" s="55">
        <f>U51-U49</f>
        <v>0</v>
      </c>
      <c r="V53" s="55">
        <f>V52-V49</f>
        <v>0.5553107789142409</v>
      </c>
      <c r="W53" s="55">
        <f>W52-W49</f>
        <v>0.5003126954346466</v>
      </c>
      <c r="X53" s="56"/>
    </row>
    <row r="54" spans="1:24" ht="18" hidden="1">
      <c r="A54" s="54">
        <v>7</v>
      </c>
      <c r="B54" s="128" t="s">
        <v>88</v>
      </c>
      <c r="C54" s="128"/>
      <c r="D54" s="55">
        <f aca="true" t="shared" si="12" ref="D54:Q54">D53*D48</f>
        <v>11.200000000000001</v>
      </c>
      <c r="E54" s="55">
        <f t="shared" si="12"/>
        <v>232.18</v>
      </c>
      <c r="F54" s="55">
        <f t="shared" si="12"/>
        <v>-18.32</v>
      </c>
      <c r="G54" s="55">
        <f t="shared" si="12"/>
        <v>148.81</v>
      </c>
      <c r="H54" s="55">
        <f t="shared" si="12"/>
        <v>60.56000000000001</v>
      </c>
      <c r="I54" s="55">
        <f t="shared" si="12"/>
        <v>218.6</v>
      </c>
      <c r="J54" s="55">
        <f t="shared" si="12"/>
        <v>-10.62</v>
      </c>
      <c r="K54" s="55">
        <f t="shared" si="12"/>
        <v>113.58</v>
      </c>
      <c r="L54" s="55">
        <f t="shared" si="12"/>
        <v>-323.3</v>
      </c>
      <c r="M54" s="55">
        <f t="shared" si="12"/>
        <v>43.82</v>
      </c>
      <c r="N54" s="55">
        <f t="shared" si="12"/>
        <v>2966.52</v>
      </c>
      <c r="O54" s="55">
        <f t="shared" si="12"/>
        <v>539.02</v>
      </c>
      <c r="P54" s="55">
        <f t="shared" si="12"/>
        <v>316.924</v>
      </c>
      <c r="Q54" s="55">
        <f t="shared" si="12"/>
        <v>398.68</v>
      </c>
      <c r="R54" s="55"/>
      <c r="S54" s="55"/>
      <c r="T54" s="55">
        <f>T53*T48</f>
        <v>-4.800000000000001</v>
      </c>
      <c r="U54" s="55">
        <f>U53*U48</f>
        <v>0</v>
      </c>
      <c r="V54" s="55">
        <f>V53*V48</f>
        <v>35.290000000000006</v>
      </c>
      <c r="W54" s="55">
        <f>W53*W48</f>
        <v>47.99999999999999</v>
      </c>
      <c r="X54" s="56"/>
    </row>
    <row r="55" spans="1:24" ht="18" hidden="1">
      <c r="A55" s="54"/>
      <c r="B55" s="54"/>
      <c r="C55" s="54"/>
      <c r="D55" s="55" t="s">
        <v>89</v>
      </c>
      <c r="E55" s="55"/>
      <c r="F55" s="55"/>
      <c r="G55" s="55"/>
      <c r="H55" s="55"/>
      <c r="I55" s="55"/>
      <c r="J55" s="55"/>
      <c r="K55" s="55"/>
      <c r="L55" s="127" t="s">
        <v>90</v>
      </c>
      <c r="M55" s="127"/>
      <c r="N55" s="55">
        <f>D5/1000</f>
        <v>0</v>
      </c>
      <c r="O55" s="127" t="s">
        <v>91</v>
      </c>
      <c r="P55" s="127"/>
      <c r="Q55" s="55">
        <f>E6</f>
        <v>0</v>
      </c>
      <c r="R55" s="55"/>
      <c r="S55" s="55"/>
      <c r="T55" s="55"/>
      <c r="U55" s="55"/>
      <c r="V55" s="55"/>
      <c r="W55" s="55"/>
      <c r="X55" s="56"/>
    </row>
    <row r="56" spans="1:24" ht="18" hidden="1">
      <c r="A56" s="56"/>
      <c r="B56" s="56"/>
      <c r="C56" s="56"/>
      <c r="D56" s="57" t="s">
        <v>0</v>
      </c>
      <c r="E56" s="57" t="s">
        <v>1</v>
      </c>
      <c r="F56" s="57" t="s">
        <v>2</v>
      </c>
      <c r="G56" s="57" t="s">
        <v>3</v>
      </c>
      <c r="H56" s="57" t="s">
        <v>4</v>
      </c>
      <c r="I56" s="57" t="s">
        <v>5</v>
      </c>
      <c r="J56" s="57" t="s">
        <v>6</v>
      </c>
      <c r="K56" s="57" t="s">
        <v>7</v>
      </c>
      <c r="L56" s="57" t="s">
        <v>8</v>
      </c>
      <c r="M56" s="57" t="s">
        <v>9</v>
      </c>
      <c r="N56" s="57" t="s">
        <v>10</v>
      </c>
      <c r="O56" s="57" t="s">
        <v>11</v>
      </c>
      <c r="P56" s="57" t="s">
        <v>12</v>
      </c>
      <c r="Q56" s="57" t="s">
        <v>13</v>
      </c>
      <c r="R56" s="57"/>
      <c r="S56" s="57"/>
      <c r="T56" s="57" t="s">
        <v>14</v>
      </c>
      <c r="U56" s="57" t="s">
        <v>81</v>
      </c>
      <c r="V56" s="57" t="s">
        <v>80</v>
      </c>
      <c r="W56" s="57" t="s">
        <v>81</v>
      </c>
      <c r="X56" s="56"/>
    </row>
    <row r="57" spans="1:24" ht="18" hidden="1">
      <c r="A57" s="56"/>
      <c r="B57" s="56">
        <v>1</v>
      </c>
      <c r="C57" s="59" t="s">
        <v>92</v>
      </c>
      <c r="D57" s="55"/>
      <c r="E57" s="55"/>
      <c r="F57" s="55"/>
      <c r="G57" s="55"/>
      <c r="H57" s="55"/>
      <c r="I57" s="55"/>
      <c r="J57" s="55"/>
      <c r="K57" s="55"/>
      <c r="L57" s="55"/>
      <c r="M57" s="55">
        <f>G27</f>
        <v>0</v>
      </c>
      <c r="N57" s="55"/>
      <c r="O57" s="55">
        <f>(((O58*Q55)/W38)*N55)/10000</f>
        <v>0</v>
      </c>
      <c r="P57" s="55">
        <f>P58*Q55/X38*N55/1000</f>
        <v>0</v>
      </c>
      <c r="Q57" s="60" t="e">
        <f>(((Q58*Q55)/Y38)*N55)/10000</f>
        <v>#REF!</v>
      </c>
      <c r="R57" s="60"/>
      <c r="S57" s="60"/>
      <c r="T57" s="55"/>
      <c r="U57" s="55"/>
      <c r="V57" s="55"/>
      <c r="W57" s="55"/>
      <c r="X57" s="54"/>
    </row>
    <row r="58" spans="1:24" ht="18" hidden="1">
      <c r="A58" s="56"/>
      <c r="B58" s="56"/>
      <c r="C58" s="59" t="s">
        <v>17</v>
      </c>
      <c r="D58" s="55"/>
      <c r="E58" s="58" t="e">
        <f>M57/N55*E43/Q55</f>
        <v>#DIV/0!</v>
      </c>
      <c r="F58" s="55"/>
      <c r="G58" s="55"/>
      <c r="H58" s="55"/>
      <c r="I58" s="55"/>
      <c r="J58" s="55"/>
      <c r="K58" s="55"/>
      <c r="L58" s="55"/>
      <c r="M58" s="58" t="e">
        <f>(D43*(M57/N55))/Q55</f>
        <v>#DIV/0!</v>
      </c>
      <c r="N58" s="55"/>
      <c r="O58" s="55">
        <f>O54</f>
        <v>539.02</v>
      </c>
      <c r="P58" s="55">
        <f>P54</f>
        <v>316.924</v>
      </c>
      <c r="Q58" s="55">
        <f>Q54</f>
        <v>398.68</v>
      </c>
      <c r="R58" s="55"/>
      <c r="S58" s="55"/>
      <c r="T58" s="55"/>
      <c r="U58" s="55"/>
      <c r="V58" s="55"/>
      <c r="W58" s="55"/>
      <c r="X58" s="54"/>
    </row>
    <row r="59" spans="1:24" ht="18" hidden="1">
      <c r="A59" s="56"/>
      <c r="B59" s="56">
        <v>2</v>
      </c>
      <c r="C59" s="59" t="s">
        <v>93</v>
      </c>
      <c r="D59" s="55"/>
      <c r="E59" s="55"/>
      <c r="F59" s="55"/>
      <c r="G59" s="55"/>
      <c r="H59" s="55">
        <f>G29</f>
        <v>0</v>
      </c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 ht="18" hidden="1">
      <c r="A60" s="56"/>
      <c r="B60" s="56"/>
      <c r="C60" s="59" t="s">
        <v>17</v>
      </c>
      <c r="D60" s="55"/>
      <c r="E60" s="55"/>
      <c r="F60" s="55"/>
      <c r="G60" s="55"/>
      <c r="H60" s="58" t="e">
        <f>(F43*(H59/N55))/Q55</f>
        <v>#DIV/0!</v>
      </c>
      <c r="I60" s="55"/>
      <c r="J60" s="55"/>
      <c r="K60" s="58" t="e">
        <f>H59/N55*G43/Q55</f>
        <v>#DIV/0!</v>
      </c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  <row r="61" spans="1:24" ht="18" hidden="1">
      <c r="A61" s="56"/>
      <c r="B61" s="56">
        <v>3</v>
      </c>
      <c r="C61" s="59" t="s">
        <v>94</v>
      </c>
      <c r="D61" s="55"/>
      <c r="E61" s="55"/>
      <c r="F61" s="55"/>
      <c r="G61" s="58">
        <f>E27</f>
        <v>0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6"/>
    </row>
    <row r="62" spans="1:24" ht="18" hidden="1">
      <c r="A62" s="56"/>
      <c r="B62" s="56"/>
      <c r="C62" s="59" t="s">
        <v>17</v>
      </c>
      <c r="D62" s="58" t="e">
        <f>G61/N55*K43/Q55</f>
        <v>#DIV/0!</v>
      </c>
      <c r="E62" s="55"/>
      <c r="F62" s="55"/>
      <c r="G62" s="58" t="e">
        <f>(L43*(G61/N55))/Q55</f>
        <v>#DIV/0!</v>
      </c>
      <c r="H62" s="55"/>
      <c r="I62" s="58" t="e">
        <f>G61/N55*J43/Q55</f>
        <v>#DIV/0!</v>
      </c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6"/>
    </row>
    <row r="63" spans="1:24" ht="18" hidden="1">
      <c r="A63" s="56"/>
      <c r="B63" s="56">
        <v>6</v>
      </c>
      <c r="C63" s="59" t="s">
        <v>95</v>
      </c>
      <c r="D63" s="55"/>
      <c r="E63" s="58">
        <f>E28+G30</f>
        <v>0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</row>
    <row r="64" spans="1:24" ht="18" hidden="1">
      <c r="A64" s="56"/>
      <c r="B64" s="56"/>
      <c r="C64" s="59" t="s">
        <v>17</v>
      </c>
      <c r="D64" s="55"/>
      <c r="E64" s="58" t="e">
        <f>(H43*(E63/N55))/Q55</f>
        <v>#DIV/0!</v>
      </c>
      <c r="F64" s="55"/>
      <c r="G64" s="55"/>
      <c r="H64" s="55"/>
      <c r="I64" s="58" t="e">
        <f>E63/N55*I43/Q55</f>
        <v>#DIV/0!</v>
      </c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</row>
    <row r="65" spans="1:24" ht="18" hidden="1">
      <c r="A65" s="56"/>
      <c r="B65" s="56">
        <v>7</v>
      </c>
      <c r="C65" s="59" t="s">
        <v>96</v>
      </c>
      <c r="D65" s="55"/>
      <c r="E65" s="58"/>
      <c r="F65" s="55"/>
      <c r="G65" s="55"/>
      <c r="H65" s="55"/>
      <c r="I65" s="55"/>
      <c r="J65" s="55"/>
      <c r="K65" s="55">
        <f>G28</f>
        <v>0</v>
      </c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6"/>
    </row>
    <row r="66" spans="1:24" ht="18" hidden="1">
      <c r="A66" s="56"/>
      <c r="B66" s="56"/>
      <c r="C66" s="59" t="s">
        <v>17</v>
      </c>
      <c r="D66" s="55"/>
      <c r="E66" s="58" t="e">
        <f>K65/N55*M43/Q55</f>
        <v>#DIV/0!</v>
      </c>
      <c r="F66" s="55"/>
      <c r="G66" s="55"/>
      <c r="H66" s="55"/>
      <c r="I66" s="55"/>
      <c r="J66" s="55"/>
      <c r="K66" s="58" t="e">
        <f>(N43*(K65/N55))/Q55</f>
        <v>#DIV/0!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</row>
    <row r="67" spans="1:24" ht="18" hidden="1">
      <c r="A67" s="56"/>
      <c r="B67" s="56">
        <v>5</v>
      </c>
      <c r="C67" s="59" t="s">
        <v>97</v>
      </c>
      <c r="D67" s="55">
        <f>E29</f>
        <v>0</v>
      </c>
      <c r="E67" s="61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</row>
    <row r="68" spans="1:24" ht="18" hidden="1">
      <c r="A68" s="56"/>
      <c r="B68" s="56"/>
      <c r="C68" s="59" t="s">
        <v>17</v>
      </c>
      <c r="D68" s="55" t="e">
        <f>(Q43*(D67/N55))/Q55</f>
        <v>#DIV/0!</v>
      </c>
      <c r="E68" s="61"/>
      <c r="F68" s="55"/>
      <c r="G68" s="55"/>
      <c r="H68" s="55"/>
      <c r="I68" s="55" t="e">
        <f>D67/N55*P43/Q55</f>
        <v>#DIV/0!</v>
      </c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6"/>
    </row>
    <row r="69" spans="1:24" ht="18" hidden="1">
      <c r="A69" s="56"/>
      <c r="B69" s="56"/>
      <c r="C69" s="59" t="s">
        <v>98</v>
      </c>
      <c r="D69" s="55"/>
      <c r="E69" s="61"/>
      <c r="F69" s="55"/>
      <c r="G69" s="55"/>
      <c r="H69" s="55">
        <f>E11</f>
        <v>0</v>
      </c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6"/>
    </row>
    <row r="70" spans="1:24" ht="18" hidden="1">
      <c r="A70" s="56"/>
      <c r="B70" s="56"/>
      <c r="C70" s="59" t="s">
        <v>17</v>
      </c>
      <c r="D70" s="55"/>
      <c r="E70" s="61"/>
      <c r="F70" s="55"/>
      <c r="G70" s="55"/>
      <c r="H70" s="55" t="e">
        <f>(R43*(H69/N55))/Q55</f>
        <v>#DIV/0!</v>
      </c>
      <c r="I70" s="55" t="e">
        <f>H69/N55*S43/Q55</f>
        <v>#DIV/0!</v>
      </c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6"/>
    </row>
    <row r="71" spans="1:24" ht="18" hidden="1">
      <c r="A71" s="56"/>
      <c r="B71" s="56">
        <v>4</v>
      </c>
      <c r="C71" s="59" t="s">
        <v>99</v>
      </c>
      <c r="D71" s="55"/>
      <c r="E71" s="55"/>
      <c r="F71" s="55"/>
      <c r="G71" s="55"/>
      <c r="H71" s="55"/>
      <c r="I71" s="58">
        <f>G31</f>
        <v>0</v>
      </c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6"/>
    </row>
    <row r="72" spans="1:24" ht="18" hidden="1">
      <c r="A72" s="56"/>
      <c r="B72" s="56"/>
      <c r="C72" s="59" t="s">
        <v>17</v>
      </c>
      <c r="D72" s="55"/>
      <c r="E72" s="55"/>
      <c r="F72" s="55"/>
      <c r="G72" s="55"/>
      <c r="H72" s="55"/>
      <c r="I72" s="58" t="e">
        <f>I71/N55*O43/Q55</f>
        <v>#DIV/0!</v>
      </c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6"/>
    </row>
    <row r="73" spans="1:24" ht="18" hidden="1">
      <c r="A73" s="56"/>
      <c r="B73" s="56"/>
      <c r="C73" s="56" t="s">
        <v>44</v>
      </c>
      <c r="D73" s="58" t="e">
        <f>D68+D62</f>
        <v>#DIV/0!</v>
      </c>
      <c r="E73" s="58" t="e">
        <f>E66+E64+E58</f>
        <v>#DIV/0!</v>
      </c>
      <c r="F73" s="58"/>
      <c r="G73" s="58" t="e">
        <f>G62</f>
        <v>#DIV/0!</v>
      </c>
      <c r="H73" s="58" t="e">
        <f>H60+H70</f>
        <v>#DIV/0!</v>
      </c>
      <c r="I73" s="58" t="e">
        <f>I72+I68+I64+I62+I70</f>
        <v>#DIV/0!</v>
      </c>
      <c r="J73" s="58"/>
      <c r="K73" s="58" t="e">
        <f>K66+K60</f>
        <v>#DIV/0!</v>
      </c>
      <c r="L73" s="58"/>
      <c r="M73" s="58" t="e">
        <f>M58</f>
        <v>#DIV/0!</v>
      </c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6"/>
    </row>
    <row r="74" spans="1:24" ht="18" hidden="1">
      <c r="A74" s="56"/>
      <c r="B74" s="56"/>
      <c r="C74" s="56" t="s">
        <v>100</v>
      </c>
      <c r="D74" s="55" t="e">
        <f>I73+D73</f>
        <v>#DIV/0!</v>
      </c>
      <c r="E74" s="61" t="e">
        <f>M73</f>
        <v>#DIV/0!</v>
      </c>
      <c r="F74" s="61" t="e">
        <f>E73</f>
        <v>#DIV/0!</v>
      </c>
      <c r="G74" s="62" t="e">
        <f>D74/D74</f>
        <v>#DIV/0!</v>
      </c>
      <c r="H74" s="63" t="e">
        <f>E74/D74</f>
        <v>#DIV/0!</v>
      </c>
      <c r="I74" s="63" t="e">
        <f>F74/D74</f>
        <v>#DIV/0!</v>
      </c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56"/>
    </row>
    <row r="75" spans="1:24" ht="18" hidden="1">
      <c r="A75" s="56"/>
      <c r="B75" s="56"/>
      <c r="C75" s="56" t="s">
        <v>101</v>
      </c>
      <c r="D75" s="55">
        <f>H51</f>
        <v>80</v>
      </c>
      <c r="E75" s="61" t="e">
        <f>E73</f>
        <v>#DIV/0!</v>
      </c>
      <c r="F75" s="55"/>
      <c r="G75" s="62">
        <v>1</v>
      </c>
      <c r="H75" s="64" t="e">
        <f>E75/D75</f>
        <v>#DIV/0!</v>
      </c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56"/>
    </row>
    <row r="76" spans="1:24" ht="18" hidden="1">
      <c r="A76" s="56"/>
      <c r="B76" s="56"/>
      <c r="C76" s="56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 t="s">
        <v>102</v>
      </c>
      <c r="P76" s="62"/>
      <c r="Q76" s="62"/>
      <c r="R76" s="62"/>
      <c r="S76" s="62"/>
      <c r="T76" s="62"/>
      <c r="U76" s="62"/>
      <c r="V76" s="62"/>
      <c r="W76" s="62" t="s">
        <v>103</v>
      </c>
      <c r="X76" s="56"/>
    </row>
    <row r="77" spans="1:24" ht="18" hidden="1">
      <c r="A77" s="56"/>
      <c r="B77" s="56"/>
      <c r="C77" s="56"/>
      <c r="D77" s="62"/>
      <c r="E77" s="62"/>
      <c r="F77" s="65"/>
      <c r="G77" s="62"/>
      <c r="H77" s="62"/>
      <c r="I77" s="62"/>
      <c r="J77" s="62"/>
      <c r="K77" s="62"/>
      <c r="L77" s="123"/>
      <c r="M77" s="123"/>
      <c r="N77" s="62" t="s">
        <v>26</v>
      </c>
      <c r="O77" s="62"/>
      <c r="P77" s="62">
        <f>2.9*F77</f>
        <v>0</v>
      </c>
      <c r="Q77" s="62"/>
      <c r="R77" s="62"/>
      <c r="S77" s="62"/>
      <c r="T77" s="62"/>
      <c r="U77" s="62"/>
      <c r="V77" s="62" t="s">
        <v>27</v>
      </c>
      <c r="W77" s="62"/>
      <c r="X77" s="56">
        <f>6.3*L77</f>
        <v>0</v>
      </c>
    </row>
    <row r="78" spans="1:24" ht="18" hidden="1">
      <c r="A78" s="56"/>
      <c r="B78" s="56"/>
      <c r="C78" s="56"/>
      <c r="D78" s="62"/>
      <c r="E78" s="62"/>
      <c r="F78" s="64"/>
      <c r="G78" s="62"/>
      <c r="H78" s="62"/>
      <c r="I78" s="62"/>
      <c r="J78" s="62"/>
      <c r="K78" s="62"/>
      <c r="L78" s="123"/>
      <c r="M78" s="123"/>
      <c r="N78" s="62" t="s">
        <v>33</v>
      </c>
      <c r="O78" s="62"/>
      <c r="P78" s="62">
        <f>F78*1</f>
        <v>0</v>
      </c>
      <c r="Q78" s="62"/>
      <c r="R78" s="62"/>
      <c r="S78" s="62"/>
      <c r="T78" s="62"/>
      <c r="U78" s="62"/>
      <c r="V78" s="62" t="s">
        <v>31</v>
      </c>
      <c r="W78" s="62"/>
      <c r="X78" s="56">
        <f>1.6*L78</f>
        <v>0</v>
      </c>
    </row>
    <row r="79" spans="1:24" ht="18" hidden="1">
      <c r="A79" s="56"/>
      <c r="B79" s="56"/>
      <c r="C79" s="56"/>
      <c r="D79" s="62"/>
      <c r="E79" s="62"/>
      <c r="F79" s="62"/>
      <c r="G79" s="62"/>
      <c r="H79" s="62"/>
      <c r="I79" s="62"/>
      <c r="J79" s="62"/>
      <c r="K79" s="62"/>
      <c r="L79" s="127"/>
      <c r="M79" s="127"/>
      <c r="N79" s="62" t="s">
        <v>30</v>
      </c>
      <c r="O79" s="62"/>
      <c r="P79" s="62">
        <f>0.8*F79</f>
        <v>0</v>
      </c>
      <c r="Q79" s="62"/>
      <c r="R79" s="62"/>
      <c r="S79" s="62"/>
      <c r="T79" s="62"/>
      <c r="U79" s="62"/>
      <c r="V79" s="62" t="s">
        <v>28</v>
      </c>
      <c r="W79" s="62"/>
      <c r="X79" s="56">
        <f>3.7*L79</f>
        <v>0</v>
      </c>
    </row>
    <row r="80" spans="1:24" ht="18" hidden="1">
      <c r="A80" s="56"/>
      <c r="B80" s="56"/>
      <c r="C80" s="56"/>
      <c r="D80" s="62"/>
      <c r="E80" s="62"/>
      <c r="F80" s="62"/>
      <c r="G80" s="62"/>
      <c r="H80" s="62"/>
      <c r="I80" s="62"/>
      <c r="J80" s="62"/>
      <c r="K80" s="62"/>
      <c r="L80" s="123"/>
      <c r="M80" s="123"/>
      <c r="N80" s="62" t="s">
        <v>28</v>
      </c>
      <c r="O80" s="62"/>
      <c r="P80" s="62">
        <f>3.7*F80</f>
        <v>0</v>
      </c>
      <c r="Q80" s="62"/>
      <c r="R80" s="62"/>
      <c r="S80" s="62"/>
      <c r="T80" s="62"/>
      <c r="U80" s="62"/>
      <c r="V80" s="62" t="s">
        <v>29</v>
      </c>
      <c r="W80" s="62"/>
      <c r="X80" s="56">
        <f>3.6*L80</f>
        <v>0</v>
      </c>
    </row>
    <row r="81" spans="1:24" ht="18" hidden="1">
      <c r="A81" s="56"/>
      <c r="B81" s="56"/>
      <c r="C81" s="56"/>
      <c r="D81" s="62"/>
      <c r="E81" s="62"/>
      <c r="F81" s="62"/>
      <c r="G81" s="62"/>
      <c r="H81" s="62"/>
      <c r="I81" s="62"/>
      <c r="J81" s="62"/>
      <c r="K81" s="62"/>
      <c r="L81" s="123"/>
      <c r="M81" s="123"/>
      <c r="N81" s="62"/>
      <c r="O81" s="62"/>
      <c r="P81" s="62"/>
      <c r="Q81" s="62"/>
      <c r="R81" s="62"/>
      <c r="S81" s="62"/>
      <c r="T81" s="62"/>
      <c r="U81" s="62"/>
      <c r="V81" s="62" t="s">
        <v>33</v>
      </c>
      <c r="W81" s="62"/>
      <c r="X81" s="56">
        <f>1*L81</f>
        <v>0</v>
      </c>
    </row>
    <row r="82" spans="1:24" ht="18" hidden="1">
      <c r="A82" s="56"/>
      <c r="B82" s="56"/>
      <c r="C82" s="56"/>
      <c r="D82" s="62"/>
      <c r="E82" s="62"/>
      <c r="F82" s="62"/>
      <c r="G82" s="62"/>
      <c r="H82" s="62"/>
      <c r="I82" s="62"/>
      <c r="J82" s="62"/>
      <c r="K82" s="62"/>
      <c r="L82" s="124"/>
      <c r="M82" s="124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56"/>
    </row>
    <row r="83" spans="4:24" ht="18" hidden="1">
      <c r="D83" s="40"/>
      <c r="E83" s="40"/>
      <c r="F83" s="40"/>
      <c r="G83" s="40"/>
      <c r="H83" s="40"/>
      <c r="I83" s="40"/>
      <c r="J83" s="40"/>
      <c r="K83" s="40"/>
      <c r="L83" s="125"/>
      <c r="M83" s="125"/>
      <c r="N83" s="66"/>
      <c r="O83" s="40"/>
      <c r="P83" s="40"/>
      <c r="Q83" s="40"/>
      <c r="R83" s="40"/>
      <c r="S83" s="40"/>
      <c r="T83" s="40"/>
      <c r="U83" s="40"/>
      <c r="V83" s="40"/>
      <c r="W83" s="40"/>
      <c r="X83" s="67"/>
    </row>
    <row r="84" spans="4:24" ht="18" hidden="1">
      <c r="D84" s="40"/>
      <c r="E84" s="40"/>
      <c r="F84" s="40"/>
      <c r="G84" s="40"/>
      <c r="H84" s="40"/>
      <c r="I84" s="40"/>
      <c r="J84" s="40"/>
      <c r="K84" s="40"/>
      <c r="L84" s="125"/>
      <c r="M84" s="125"/>
      <c r="N84" s="66"/>
      <c r="O84" s="40"/>
      <c r="P84" s="40"/>
      <c r="Q84" s="40"/>
      <c r="R84" s="40"/>
      <c r="S84" s="40"/>
      <c r="T84" s="40"/>
      <c r="U84" s="40"/>
      <c r="V84" s="40"/>
      <c r="W84" s="40"/>
      <c r="X84" s="67"/>
    </row>
    <row r="85" spans="4:24" ht="18" hidden="1">
      <c r="D85" s="40"/>
      <c r="E85" s="40"/>
      <c r="F85" s="68"/>
      <c r="G85" s="40"/>
      <c r="H85" s="40"/>
      <c r="I85" s="40"/>
      <c r="J85" s="40"/>
      <c r="K85" s="40"/>
      <c r="L85" s="40"/>
      <c r="M85" s="40"/>
      <c r="N85" s="66"/>
      <c r="O85" s="40"/>
      <c r="P85" s="40"/>
      <c r="Q85" s="40"/>
      <c r="R85" s="40"/>
      <c r="S85" s="40"/>
      <c r="T85" s="40"/>
      <c r="U85" s="40"/>
      <c r="V85" s="40"/>
      <c r="W85" s="40"/>
      <c r="X85" s="67"/>
    </row>
    <row r="86" spans="4:24" ht="18" hidden="1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126" t="s">
        <v>104</v>
      </c>
      <c r="O86" s="126"/>
      <c r="P86" s="126"/>
      <c r="Q86" s="69" t="s">
        <v>105</v>
      </c>
      <c r="R86" s="70"/>
      <c r="S86" s="70"/>
      <c r="T86" s="70"/>
      <c r="U86" s="70"/>
      <c r="V86" s="70"/>
      <c r="W86" s="70"/>
      <c r="X86" s="71">
        <f>SUM(P77:X85)</f>
        <v>0</v>
      </c>
    </row>
    <row r="87" spans="4:23" ht="18" hidden="1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</row>
    <row r="88" spans="4:23" ht="18" hidden="1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</row>
    <row r="89" spans="4:23" ht="18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</row>
    <row r="90" spans="4:23" ht="18" hidden="1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</row>
    <row r="91" ht="20.25" hidden="1">
      <c r="E91" s="72"/>
    </row>
    <row r="92" ht="12.75" hidden="1"/>
    <row r="93" ht="12.75" hidden="1">
      <c r="E93" s="1">
        <f>8*25</f>
        <v>200</v>
      </c>
    </row>
    <row r="94" ht="12.75" hidden="1"/>
    <row r="95" ht="12.75" hidden="1"/>
    <row r="96" ht="12.75" hidden="1"/>
    <row r="97" ht="12.75" hidden="1"/>
    <row r="98" ht="12.75" hidden="1">
      <c r="E98" s="1">
        <f>9*25</f>
        <v>225</v>
      </c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spans="3:25" ht="18" hidden="1">
      <c r="C161" s="73" t="s">
        <v>106</v>
      </c>
      <c r="D161" s="74">
        <v>1</v>
      </c>
      <c r="E161" s="74">
        <v>1.3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5">
        <v>0.85</v>
      </c>
      <c r="Y161" s="76">
        <v>1</v>
      </c>
    </row>
    <row r="162" spans="3:25" ht="18" hidden="1">
      <c r="C162" s="77" t="s">
        <v>107</v>
      </c>
      <c r="D162" s="7">
        <v>1</v>
      </c>
      <c r="E162" s="7">
        <v>1.4</v>
      </c>
      <c r="F162" s="7"/>
      <c r="G162" s="7"/>
      <c r="H162" s="7">
        <v>1</v>
      </c>
      <c r="I162" s="8" t="s">
        <v>108</v>
      </c>
      <c r="J162" s="7"/>
      <c r="K162" s="7"/>
      <c r="L162" s="7"/>
      <c r="M162" s="7">
        <v>1</v>
      </c>
      <c r="N162" s="7"/>
      <c r="O162" s="7"/>
      <c r="P162" s="7"/>
      <c r="Q162" s="7"/>
      <c r="R162" s="7"/>
      <c r="S162" s="7"/>
      <c r="T162" s="7"/>
      <c r="U162" s="7"/>
      <c r="V162" s="8" t="s">
        <v>109</v>
      </c>
      <c r="W162" s="7"/>
      <c r="X162" s="79">
        <v>0.75</v>
      </c>
      <c r="Y162" s="80">
        <v>1</v>
      </c>
    </row>
    <row r="163" spans="3:25" ht="18" hidden="1">
      <c r="C163" s="78" t="s">
        <v>110</v>
      </c>
      <c r="D163" s="7">
        <v>1</v>
      </c>
      <c r="E163" s="7">
        <v>1.8</v>
      </c>
      <c r="F163" s="7"/>
      <c r="G163" s="7"/>
      <c r="H163" s="7">
        <v>1</v>
      </c>
      <c r="I163" s="8" t="s">
        <v>111</v>
      </c>
      <c r="J163" s="7"/>
      <c r="K163" s="7"/>
      <c r="L163" s="7"/>
      <c r="M163" s="7">
        <v>1</v>
      </c>
      <c r="N163" s="7"/>
      <c r="O163" s="7"/>
      <c r="P163" s="7"/>
      <c r="Q163" s="7"/>
      <c r="R163" s="7"/>
      <c r="S163" s="7"/>
      <c r="T163" s="7"/>
      <c r="U163" s="7"/>
      <c r="V163" s="7">
        <v>3.4</v>
      </c>
      <c r="W163" s="7"/>
      <c r="X163" s="79">
        <v>0.6</v>
      </c>
      <c r="Y163" s="80">
        <v>1</v>
      </c>
    </row>
    <row r="164" spans="3:25" ht="18" hidden="1">
      <c r="C164" s="77" t="s">
        <v>112</v>
      </c>
      <c r="D164" s="7">
        <v>1</v>
      </c>
      <c r="E164" s="7">
        <v>1.6</v>
      </c>
      <c r="F164" s="7"/>
      <c r="G164" s="7"/>
      <c r="H164" s="7">
        <v>1</v>
      </c>
      <c r="I164" s="8" t="s">
        <v>113</v>
      </c>
      <c r="J164" s="7"/>
      <c r="K164" s="7"/>
      <c r="L164" s="7"/>
      <c r="M164" s="7">
        <v>1</v>
      </c>
      <c r="N164" s="7"/>
      <c r="O164" s="7"/>
      <c r="P164" s="7"/>
      <c r="Q164" s="7"/>
      <c r="R164" s="7"/>
      <c r="S164" s="7"/>
      <c r="T164" s="7"/>
      <c r="U164" s="7"/>
      <c r="V164" s="7">
        <v>2.8</v>
      </c>
      <c r="W164" s="7"/>
      <c r="X164" s="79">
        <v>0.65</v>
      </c>
      <c r="Y164" s="80">
        <v>1</v>
      </c>
    </row>
    <row r="165" spans="3:25" s="81" customFormat="1" ht="18" hidden="1">
      <c r="C165" s="82" t="s">
        <v>114</v>
      </c>
      <c r="D165" s="98">
        <v>1</v>
      </c>
      <c r="E165" s="99" t="s">
        <v>115</v>
      </c>
      <c r="F165" s="98"/>
      <c r="G165" s="98"/>
      <c r="H165" s="98">
        <v>1</v>
      </c>
      <c r="I165" s="99" t="s">
        <v>116</v>
      </c>
      <c r="J165" s="98"/>
      <c r="K165" s="98"/>
      <c r="L165" s="98"/>
      <c r="M165" s="98">
        <v>1</v>
      </c>
      <c r="N165" s="98"/>
      <c r="O165" s="98"/>
      <c r="P165" s="98"/>
      <c r="Q165" s="98"/>
      <c r="R165" s="98"/>
      <c r="S165" s="98"/>
      <c r="T165" s="98"/>
      <c r="U165" s="98"/>
      <c r="V165" s="98">
        <v>2.8</v>
      </c>
      <c r="W165" s="98"/>
      <c r="X165" s="83">
        <v>0.6</v>
      </c>
      <c r="Y165" s="84">
        <v>1</v>
      </c>
    </row>
    <row r="166" spans="3:25" ht="18" hidden="1">
      <c r="C166" s="85" t="s">
        <v>117</v>
      </c>
      <c r="D166" s="86">
        <v>1</v>
      </c>
      <c r="E166" s="86">
        <v>1.8</v>
      </c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7">
        <v>0.62</v>
      </c>
      <c r="Y166" s="88">
        <v>1</v>
      </c>
    </row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spans="4:27" ht="18">
      <c r="D285" s="122" t="s">
        <v>46</v>
      </c>
      <c r="E285" s="122"/>
      <c r="F285" s="122" t="s">
        <v>31</v>
      </c>
      <c r="G285" s="122"/>
      <c r="H285" s="122" t="s">
        <v>28</v>
      </c>
      <c r="I285" s="122"/>
      <c r="J285" s="122" t="s">
        <v>26</v>
      </c>
      <c r="K285" s="122"/>
      <c r="L285" s="122"/>
      <c r="M285" s="122" t="s">
        <v>29</v>
      </c>
      <c r="N285" s="122"/>
      <c r="O285" s="122"/>
      <c r="P285" s="122"/>
      <c r="Q285" s="122"/>
      <c r="R285" s="122"/>
      <c r="S285" s="122"/>
      <c r="T285" s="122"/>
      <c r="U285" s="122"/>
      <c r="V285" s="122"/>
      <c r="W285" s="89" t="s">
        <v>33</v>
      </c>
      <c r="X285" s="122" t="s">
        <v>30</v>
      </c>
      <c r="Y285" s="122"/>
      <c r="Z285" s="122" t="s">
        <v>32</v>
      </c>
      <c r="AA285" s="122"/>
    </row>
    <row r="286" spans="4:27" ht="18">
      <c r="D286" s="90" t="s">
        <v>51</v>
      </c>
      <c r="E286" s="90" t="s">
        <v>52</v>
      </c>
      <c r="F286" s="90" t="s">
        <v>53</v>
      </c>
      <c r="G286" s="90" t="s">
        <v>54</v>
      </c>
      <c r="H286" s="90" t="s">
        <v>52</v>
      </c>
      <c r="I286" s="90" t="s">
        <v>5</v>
      </c>
      <c r="J286" s="90" t="s">
        <v>5</v>
      </c>
      <c r="K286" s="90" t="s">
        <v>0</v>
      </c>
      <c r="L286" s="90" t="s">
        <v>55</v>
      </c>
      <c r="M286" s="90" t="s">
        <v>52</v>
      </c>
      <c r="N286" s="90" t="s">
        <v>54</v>
      </c>
      <c r="O286" s="90" t="s">
        <v>5</v>
      </c>
      <c r="P286" s="90" t="s">
        <v>5</v>
      </c>
      <c r="Q286" s="90" t="s">
        <v>0</v>
      </c>
      <c r="R286" s="90"/>
      <c r="S286" s="90"/>
      <c r="T286" s="91"/>
      <c r="U286" s="91"/>
      <c r="V286" s="90" t="s">
        <v>54</v>
      </c>
      <c r="W286" s="90" t="s">
        <v>5</v>
      </c>
      <c r="X286" s="90" t="s">
        <v>5</v>
      </c>
      <c r="Y286" s="90" t="s">
        <v>0</v>
      </c>
      <c r="Z286" s="90" t="s">
        <v>53</v>
      </c>
      <c r="AA286" s="90" t="s">
        <v>5</v>
      </c>
    </row>
    <row r="287" spans="4:27" ht="18"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3"/>
      <c r="U287" s="93"/>
      <c r="V287" s="92"/>
      <c r="W287" s="92"/>
      <c r="X287" s="92"/>
      <c r="Y287" s="92"/>
      <c r="Z287" s="92"/>
      <c r="AA287" s="92"/>
    </row>
  </sheetData>
  <sheetProtection password="C7CA" sheet="1" objects="1" scenarios="1"/>
  <mergeCells count="55">
    <mergeCell ref="A2:C2"/>
    <mergeCell ref="A3:A4"/>
    <mergeCell ref="B3:B4"/>
    <mergeCell ref="B5:C5"/>
    <mergeCell ref="A5:A6"/>
    <mergeCell ref="B6:C6"/>
    <mergeCell ref="B7:C7"/>
    <mergeCell ref="B8:C8"/>
    <mergeCell ref="A9:C13"/>
    <mergeCell ref="B14:C14"/>
    <mergeCell ref="A15:B16"/>
    <mergeCell ref="A23:C24"/>
    <mergeCell ref="I29:K29"/>
    <mergeCell ref="I30:K30"/>
    <mergeCell ref="A33:C33"/>
    <mergeCell ref="D33:E33"/>
    <mergeCell ref="F33:G33"/>
    <mergeCell ref="H33:I33"/>
    <mergeCell ref="J33:L33"/>
    <mergeCell ref="M33:N33"/>
    <mergeCell ref="P33:Q33"/>
    <mergeCell ref="R33:S33"/>
    <mergeCell ref="A34:C34"/>
    <mergeCell ref="A35:C35"/>
    <mergeCell ref="A41:B42"/>
    <mergeCell ref="A43:A45"/>
    <mergeCell ref="D46:H46"/>
    <mergeCell ref="I46:M46"/>
    <mergeCell ref="N46:W46"/>
    <mergeCell ref="A46:C47"/>
    <mergeCell ref="B48:C48"/>
    <mergeCell ref="L80:M80"/>
    <mergeCell ref="B49:C49"/>
    <mergeCell ref="B50:C50"/>
    <mergeCell ref="B51:C51"/>
    <mergeCell ref="B52:C52"/>
    <mergeCell ref="B53:C53"/>
    <mergeCell ref="B54:C54"/>
    <mergeCell ref="D285:E285"/>
    <mergeCell ref="F285:G285"/>
    <mergeCell ref="H285:I285"/>
    <mergeCell ref="J285:L285"/>
    <mergeCell ref="M285:V285"/>
    <mergeCell ref="L55:M55"/>
    <mergeCell ref="O55:P55"/>
    <mergeCell ref="L77:M77"/>
    <mergeCell ref="L78:M78"/>
    <mergeCell ref="L79:M79"/>
    <mergeCell ref="X285:Y285"/>
    <mergeCell ref="Z285:AA285"/>
    <mergeCell ref="L81:M81"/>
    <mergeCell ref="L82:M82"/>
    <mergeCell ref="L83:M83"/>
    <mergeCell ref="L84:M84"/>
    <mergeCell ref="N86:P86"/>
  </mergeCells>
  <printOptions/>
  <pageMargins left="0.33958333333333335" right="0.4" top="0.38958333333333334" bottom="0.7479166666666667" header="0.3145833333333333" footer="0.3145833333333333"/>
  <pageSetup horizontalDpi="30066" verticalDpi="30066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0"/>
  <sheetViews>
    <sheetView zoomScalePageLayoutView="0" workbookViewId="0" topLeftCell="A1">
      <selection activeCell="A1" sqref="A1:IV16384"/>
    </sheetView>
  </sheetViews>
  <sheetFormatPr defaultColWidth="9.00390625" defaultRowHeight="15"/>
  <sheetData>
    <row r="3" ht="15">
      <c r="C3" t="s">
        <v>118</v>
      </c>
    </row>
    <row r="5" spans="1:2" ht="15">
      <c r="A5">
        <v>1</v>
      </c>
      <c r="B5" t="s">
        <v>119</v>
      </c>
    </row>
    <row r="6" spans="1:2" ht="15">
      <c r="A6">
        <v>2</v>
      </c>
      <c r="B6" t="s">
        <v>120</v>
      </c>
    </row>
    <row r="7" spans="1:2" ht="15">
      <c r="A7">
        <v>3</v>
      </c>
      <c r="B7" t="s">
        <v>121</v>
      </c>
    </row>
    <row r="8" spans="1:2" ht="15">
      <c r="A8">
        <v>4</v>
      </c>
      <c r="B8" t="s">
        <v>122</v>
      </c>
    </row>
    <row r="9" spans="1:2" ht="15">
      <c r="A9">
        <v>5</v>
      </c>
      <c r="B9" t="s">
        <v>123</v>
      </c>
    </row>
    <row r="10" spans="1:2" ht="15">
      <c r="A10">
        <v>6</v>
      </c>
      <c r="B10" t="s">
        <v>124</v>
      </c>
    </row>
  </sheetData>
  <sheetProtection password="C7CA" sheet="1" objects="1" scenarios="1"/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J13" sqref="J13"/>
    </sheetView>
  </sheetViews>
  <sheetFormatPr defaultColWidth="9.00390625" defaultRowHeight="15"/>
  <cols>
    <col min="1" max="1" width="9.00390625" style="119" customWidth="1"/>
    <col min="2" max="2" width="18.00390625" style="119" customWidth="1"/>
    <col min="3" max="3" width="16.7109375" style="119" customWidth="1"/>
    <col min="4" max="4" width="15.140625" style="119" customWidth="1"/>
    <col min="5" max="16384" width="9.00390625" style="119" customWidth="1"/>
  </cols>
  <sheetData>
    <row r="1" spans="2:6" ht="18">
      <c r="B1" s="12" t="s">
        <v>22</v>
      </c>
      <c r="C1" s="13" t="s">
        <v>23</v>
      </c>
      <c r="D1" s="14" t="s">
        <v>24</v>
      </c>
      <c r="E1" s="15" t="s">
        <v>23</v>
      </c>
      <c r="F1" s="16" t="s">
        <v>19</v>
      </c>
    </row>
    <row r="2" spans="2:6" ht="18">
      <c r="B2" s="17" t="s">
        <v>26</v>
      </c>
      <c r="C2" s="120">
        <f>'3 в 1'!E8</f>
        <v>0</v>
      </c>
      <c r="D2" s="18" t="s">
        <v>27</v>
      </c>
      <c r="E2" s="120">
        <f>'3 в 1'!G8</f>
        <v>0</v>
      </c>
      <c r="F2" s="19"/>
    </row>
    <row r="3" spans="2:6" ht="18">
      <c r="B3" s="17" t="s">
        <v>28</v>
      </c>
      <c r="C3" s="120">
        <f>'3 в 1'!E9</f>
        <v>0</v>
      </c>
      <c r="D3" s="18" t="s">
        <v>29</v>
      </c>
      <c r="E3" s="120">
        <f>'3 в 1'!G9</f>
        <v>0</v>
      </c>
      <c r="F3" s="19"/>
    </row>
    <row r="4" spans="2:6" ht="18">
      <c r="B4" s="17" t="s">
        <v>30</v>
      </c>
      <c r="C4" s="120">
        <f>'3 в 1'!E10</f>
        <v>0</v>
      </c>
      <c r="D4" s="18" t="s">
        <v>31</v>
      </c>
      <c r="E4" s="120">
        <f>'3 в 1'!G10</f>
        <v>0</v>
      </c>
      <c r="F4" s="19"/>
    </row>
    <row r="5" spans="2:6" ht="18">
      <c r="B5" s="17" t="s">
        <v>32</v>
      </c>
      <c r="C5" s="120">
        <f>'3 в 1'!E11</f>
        <v>0</v>
      </c>
      <c r="D5" s="18" t="s">
        <v>28</v>
      </c>
      <c r="E5" s="120">
        <f>'3 в 1'!G11</f>
        <v>0</v>
      </c>
      <c r="F5" s="20"/>
    </row>
    <row r="6" spans="2:6" ht="18">
      <c r="B6" s="17"/>
      <c r="C6" s="120"/>
      <c r="D6" s="18" t="s">
        <v>33</v>
      </c>
      <c r="E6" s="21">
        <f>F6*1.3</f>
        <v>0</v>
      </c>
      <c r="F6" s="120">
        <f>'3 в 1'!H12</f>
        <v>0</v>
      </c>
    </row>
    <row r="7" spans="2:6" ht="18">
      <c r="B7" s="22" t="s">
        <v>34</v>
      </c>
      <c r="C7" s="38">
        <f>SUM(C2:C6)</f>
        <v>0</v>
      </c>
      <c r="D7" s="23"/>
      <c r="E7" s="38">
        <f>SUM(E2:E6)</f>
        <v>0</v>
      </c>
      <c r="F7" s="24"/>
    </row>
    <row r="8" spans="3:5" ht="18">
      <c r="C8" s="119" t="s">
        <v>125</v>
      </c>
      <c r="D8" s="40" t="s">
        <v>128</v>
      </c>
      <c r="E8" s="119" t="s">
        <v>126</v>
      </c>
    </row>
    <row r="9" spans="2:5" ht="18">
      <c r="B9" s="97" t="s">
        <v>26</v>
      </c>
      <c r="C9" s="119">
        <f>C2</f>
        <v>0</v>
      </c>
      <c r="D9" s="121">
        <v>9</v>
      </c>
      <c r="E9" s="119">
        <f aca="true" t="shared" si="0" ref="E9:E16">D9*C9</f>
        <v>0</v>
      </c>
    </row>
    <row r="10" spans="2:5" ht="18">
      <c r="B10" s="97" t="s">
        <v>28</v>
      </c>
      <c r="C10" s="119">
        <f>C3+E5</f>
        <v>0</v>
      </c>
      <c r="D10" s="121">
        <v>14</v>
      </c>
      <c r="E10" s="119">
        <f>D10*C10</f>
        <v>0</v>
      </c>
    </row>
    <row r="11" spans="2:5" ht="18">
      <c r="B11" s="97" t="s">
        <v>31</v>
      </c>
      <c r="C11" s="119">
        <f>E4</f>
        <v>0</v>
      </c>
      <c r="D11" s="121">
        <v>8</v>
      </c>
      <c r="E11" s="119">
        <f t="shared" si="0"/>
        <v>0</v>
      </c>
    </row>
    <row r="12" spans="2:5" ht="18">
      <c r="B12" s="97" t="s">
        <v>29</v>
      </c>
      <c r="C12" s="119">
        <f>E3</f>
        <v>0</v>
      </c>
      <c r="D12" s="121">
        <v>14</v>
      </c>
      <c r="E12" s="119">
        <f t="shared" si="0"/>
        <v>0</v>
      </c>
    </row>
    <row r="13" spans="2:5" ht="18">
      <c r="B13" s="97" t="s">
        <v>27</v>
      </c>
      <c r="C13" s="119">
        <f>E2</f>
        <v>0</v>
      </c>
      <c r="D13" s="121">
        <v>24</v>
      </c>
      <c r="E13" s="119">
        <f t="shared" si="0"/>
        <v>0</v>
      </c>
    </row>
    <row r="14" spans="2:5" ht="18">
      <c r="B14" s="97" t="s">
        <v>30</v>
      </c>
      <c r="C14" s="119">
        <f>C4</f>
        <v>0</v>
      </c>
      <c r="D14" s="121">
        <v>12</v>
      </c>
      <c r="E14" s="119">
        <f t="shared" si="0"/>
        <v>0</v>
      </c>
    </row>
    <row r="15" spans="2:5" ht="18">
      <c r="B15" s="97" t="s">
        <v>32</v>
      </c>
      <c r="C15" s="119">
        <f>C5</f>
        <v>0</v>
      </c>
      <c r="D15" s="121">
        <v>10</v>
      </c>
      <c r="E15" s="119">
        <f t="shared" si="0"/>
        <v>0</v>
      </c>
    </row>
    <row r="16" spans="2:5" ht="18">
      <c r="B16" s="18" t="s">
        <v>33</v>
      </c>
      <c r="C16" s="119">
        <f>F6</f>
        <v>0</v>
      </c>
      <c r="D16" s="121">
        <v>3</v>
      </c>
      <c r="E16" s="119">
        <f t="shared" si="0"/>
        <v>0</v>
      </c>
    </row>
    <row r="17" spans="4:5" ht="15">
      <c r="D17" s="119" t="s">
        <v>127</v>
      </c>
      <c r="E17" s="119">
        <f>SUM(E9:E16)</f>
        <v>0</v>
      </c>
    </row>
  </sheetData>
  <sheetProtection password="C7CA" sheet="1"/>
  <printOptions/>
  <pageMargins left="0.6986111111111111" right="0.6986111111111111" top="0.75" bottom="0.75" header="0.3" footer="0.3"/>
  <pageSetup horizontalDpi="30066" verticalDpi="3006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VIENNA XP</dc:creator>
  <cp:keywords/>
  <dc:description/>
  <cp:lastModifiedBy>Я</cp:lastModifiedBy>
  <cp:lastPrinted>2009-07-29T09:00:20Z</cp:lastPrinted>
  <dcterms:created xsi:type="dcterms:W3CDTF">2010-02-25T06:02:04Z</dcterms:created>
  <dcterms:modified xsi:type="dcterms:W3CDTF">2010-03-17T19:47:35Z</dcterms:modified>
  <cp:category/>
  <cp:version/>
  <cp:contentType/>
  <cp:contentStatus/>
</cp:coreProperties>
</file>